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doulaye.thiam\Desktop\Docs PPP\Plis recus\Courriers Attri et non retenus\"/>
    </mc:Choice>
  </mc:AlternateContent>
  <bookViews>
    <workbookView xWindow="0" yWindow="0" windowWidth="28800" windowHeight="12920" activeTab="3"/>
  </bookViews>
  <sheets>
    <sheet name="1. Enjeux capitalisation" sheetId="2" r:id="rId1"/>
    <sheet name="2. Budget capitalisation" sheetId="3" r:id="rId2"/>
    <sheet name="3. Ne pas toucher - paramètres" sheetId="4" r:id="rId3"/>
    <sheet name="Exemples" sheetId="1" r:id="rId4"/>
  </sheets>
  <externalReferences>
    <externalReference r:id="rId5"/>
  </externalReferences>
  <definedNames>
    <definedName name="budget">'2. Budget capitalisation'!$G$12</definedName>
    <definedName name="budget_SE">'[1]2. Budget SE'!$J$31</definedName>
    <definedName name="Cout_atelier_reunion_S_E">'3. Ne pas toucher - paramètres'!$D$14</definedName>
    <definedName name="cout_CT_local">'3. Ne pas toucher - paramètres'!$D$12</definedName>
    <definedName name="cout_jour_ETP">'3. Ne pas toucher - paramètres'!$D$10</definedName>
    <definedName name="cout_mensuel_ETP_international">'3. Ne pas toucher - paramètres'!$D$8</definedName>
    <definedName name="cout_mensuel_ETP_local">'3. Ne pas toucher - paramètres'!$D$9</definedName>
    <definedName name="Cout_mission_coordination_suivi">'3. Ne pas toucher - paramètres'!$D$13</definedName>
    <definedName name="cout_presta">'3. Ne pas toucher - paramètres'!$D$11</definedName>
    <definedName name="duree">'2. Budget capitalisation'!$G$10</definedName>
    <definedName name="margeinf_protocole1">'[1]1. Enjeux et ressources SE'!$I$19</definedName>
    <definedName name="margeinf_protocole2">'[1]1. Enjeux et ressources SE'!$J$19</definedName>
    <definedName name="margeinf_protocole3">'[1]1. Enjeux et ressources SE'!$K$19</definedName>
    <definedName name="margesup_protocole1">'[1]1. Enjeux et ressources SE'!$I$20</definedName>
    <definedName name="margesup_protocole2">'[1]1. Enjeux et ressources SE'!$J$20</definedName>
    <definedName name="margesup_protocole3">'[1]1. Enjeux et ressources SE'!$K$20</definedName>
    <definedName name="nb_pays">'[1]2. Budget SE'!$G$8</definedName>
    <definedName name="pourcentage_SE">'[1]2. Budget SE'!$K$32</definedName>
    <definedName name="Protocole">'[1]2. Budget SE'!$G$16</definedName>
    <definedName name="scoring">'[1]1. Enjeux et ressources SE'!$E$48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4" l="1"/>
  <c r="F39" i="4"/>
  <c r="F20" i="4" l="1"/>
  <c r="E34" i="2" l="1"/>
  <c r="G14" i="3" s="1"/>
  <c r="I26" i="3" l="1"/>
  <c r="I23" i="3"/>
  <c r="I20" i="3"/>
  <c r="I25" i="3"/>
  <c r="I19" i="3"/>
  <c r="I24" i="3"/>
  <c r="F27" i="4"/>
  <c r="F26" i="4" l="1"/>
  <c r="F46" i="4"/>
  <c r="F36" i="4"/>
  <c r="F34" i="4"/>
  <c r="E44" i="4"/>
  <c r="F44" i="4" s="1"/>
  <c r="F33" i="4"/>
  <c r="F31" i="4"/>
  <c r="E20" i="3"/>
  <c r="E19" i="3"/>
  <c r="I25" i="2" l="1"/>
  <c r="F48" i="4" l="1"/>
  <c r="F47" i="4"/>
  <c r="F38" i="4"/>
  <c r="J23" i="3"/>
  <c r="J19" i="3"/>
  <c r="F37" i="4"/>
  <c r="F35" i="4"/>
  <c r="A47" i="4"/>
  <c r="A48" i="4"/>
  <c r="F29" i="4"/>
  <c r="F30" i="4"/>
  <c r="F32" i="4"/>
  <c r="F28" i="4"/>
  <c r="F23" i="4"/>
  <c r="F22" i="4" l="1"/>
  <c r="F21" i="4"/>
  <c r="A22" i="4"/>
  <c r="A46" i="4" l="1"/>
  <c r="F45" i="4"/>
  <c r="A45" i="4"/>
  <c r="A44" i="4"/>
  <c r="F43" i="4"/>
  <c r="A43" i="4"/>
  <c r="F42" i="4"/>
  <c r="A42" i="4"/>
  <c r="F41" i="4"/>
  <c r="A41" i="4"/>
  <c r="A40" i="4"/>
  <c r="A39" i="4"/>
  <c r="A38" i="4"/>
  <c r="A37" i="4"/>
  <c r="A36" i="4"/>
  <c r="A35" i="4"/>
  <c r="A34" i="4"/>
  <c r="A33" i="4"/>
  <c r="A32" i="4"/>
  <c r="A31" i="4"/>
  <c r="A30" i="4"/>
  <c r="A29" i="4"/>
  <c r="A28" i="4"/>
  <c r="A27" i="4"/>
  <c r="A26" i="4"/>
  <c r="A25" i="4"/>
  <c r="A24" i="4"/>
  <c r="A23" i="4"/>
  <c r="A21" i="4"/>
  <c r="A20" i="4"/>
  <c r="F19" i="4"/>
  <c r="A19" i="4"/>
  <c r="C1" i="4"/>
  <c r="E2" i="3"/>
  <c r="H21" i="3"/>
  <c r="H26" i="3" l="1"/>
  <c r="J22" i="3"/>
  <c r="K22" i="3" s="1"/>
  <c r="J21" i="3"/>
  <c r="K21" i="3" s="1"/>
  <c r="J20" i="3"/>
  <c r="K20" i="3" s="1"/>
  <c r="J24" i="3"/>
  <c r="K24" i="3" s="1"/>
  <c r="J25" i="3"/>
  <c r="J26" i="3"/>
  <c r="K26" i="3" s="1"/>
  <c r="H23" i="3"/>
  <c r="H24" i="3"/>
  <c r="H25" i="3"/>
  <c r="H22" i="3"/>
  <c r="H19" i="3"/>
  <c r="H20" i="3"/>
  <c r="K19" i="3"/>
  <c r="C45" i="2"/>
  <c r="D43" i="2"/>
  <c r="C43" i="2"/>
  <c r="C34" i="2"/>
  <c r="K20" i="2"/>
  <c r="K19" i="2"/>
  <c r="J19" i="2"/>
  <c r="J25" i="2" s="1"/>
  <c r="I19" i="2"/>
  <c r="E45" i="2" l="1"/>
  <c r="J27" i="3"/>
  <c r="K28" i="3" s="1"/>
  <c r="K25" i="2"/>
  <c r="K42" i="1" l="1"/>
  <c r="D37" i="1" l="1"/>
  <c r="K20" i="1" l="1"/>
  <c r="D20" i="1" l="1"/>
  <c r="D19" i="1"/>
  <c r="D18" i="1"/>
  <c r="D17" i="1"/>
  <c r="D16" i="1"/>
  <c r="D15" i="1"/>
  <c r="D11" i="1"/>
  <c r="D12" i="1"/>
  <c r="D13" i="1"/>
  <c r="D14" i="1"/>
  <c r="D10" i="1"/>
  <c r="D21" i="1" l="1"/>
  <c r="R16" i="1"/>
  <c r="R18" i="1" s="1"/>
</calcChain>
</file>

<file path=xl/sharedStrings.xml><?xml version="1.0" encoding="utf-8"?>
<sst xmlns="http://schemas.openxmlformats.org/spreadsheetml/2006/main" count="390" uniqueCount="220">
  <si>
    <t>Intitulé de la mission</t>
  </si>
  <si>
    <t>Objectif</t>
  </si>
  <si>
    <t>Identifier et communiquer sur les conditions de succès de l'AIC et de l'agroécologie pour contribuer à l'adaptation au changement climatique ; alimenter la politique agricole et la stratégie régionale climat de la CEDEAO</t>
  </si>
  <si>
    <t>Activité / produit</t>
  </si>
  <si>
    <t>Prix unitaire</t>
  </si>
  <si>
    <t>Quantité</t>
  </si>
  <si>
    <t>Prestataire</t>
  </si>
  <si>
    <t>Total</t>
  </si>
  <si>
    <t>Commentaires</t>
  </si>
  <si>
    <t xml:space="preserve">Répartis sur les 8 experts, avec un taux journalier moyen de 650 € </t>
  </si>
  <si>
    <t>15 jours</t>
  </si>
  <si>
    <t>Atelier régional virtuel</t>
  </si>
  <si>
    <t>27 jours</t>
  </si>
  <si>
    <t>Total*</t>
  </si>
  <si>
    <r>
      <t xml:space="preserve">* </t>
    </r>
    <r>
      <rPr>
        <i/>
        <sz val="11"/>
        <color theme="1"/>
        <rFont val="Calibri"/>
        <family val="2"/>
        <scheme val="minor"/>
      </rPr>
      <t>les montants totaux sont arrondis au mille près et donc non exacts</t>
    </r>
  </si>
  <si>
    <t>Honoraires</t>
  </si>
  <si>
    <t>Frais logistiques</t>
  </si>
  <si>
    <t>Frais de mission (collecte données terrain)</t>
  </si>
  <si>
    <t>Bureau d'étude international, équipe de 8 personnes (1 chef de projet, 7 experts)</t>
  </si>
  <si>
    <t>Des experts nationaux ont été recrutés pour mener des enquêtes sur le terrain (entretiens, focus groups)</t>
  </si>
  <si>
    <t>Durée de la mission de capitalisation</t>
  </si>
  <si>
    <r>
      <t xml:space="preserve">Capitalisation projet </t>
    </r>
    <r>
      <rPr>
        <b/>
        <sz val="11"/>
        <color theme="1"/>
        <rFont val="Calibri"/>
        <family val="2"/>
        <scheme val="minor"/>
      </rPr>
      <t>GCCA+AO</t>
    </r>
    <r>
      <rPr>
        <sz val="11"/>
        <color theme="1"/>
        <rFont val="Calibri"/>
        <family val="2"/>
        <scheme val="minor"/>
      </rPr>
      <t xml:space="preserve"> "Quelles conditions de succès de l’Agriculture Intelligente face au changement climatique (AIC) et de l’agroécologie pour contribuer à l’adaptation au changement climatique"</t>
    </r>
  </si>
  <si>
    <t>Bureau d'étude, équipe de 2 personnes</t>
  </si>
  <si>
    <t>Entretiens de cadrage</t>
  </si>
  <si>
    <t>Réunion de cadrage</t>
  </si>
  <si>
    <t>Collecte d'informations et analyse des données pour préparer l'atelier de capitalisation</t>
  </si>
  <si>
    <t>Quantité / jour</t>
  </si>
  <si>
    <t>Conduite de l'atelier de capitalisation</t>
  </si>
  <si>
    <t>Evaluation de l'atelier</t>
  </si>
  <si>
    <t>Rédaction des livrables</t>
  </si>
  <si>
    <t>Traduction</t>
  </si>
  <si>
    <t>Réalisation graphique</t>
  </si>
  <si>
    <t>Frais de transports</t>
  </si>
  <si>
    <t>Per diem</t>
  </si>
  <si>
    <t xml:space="preserve">Frais administratifs visa </t>
  </si>
  <si>
    <t>Analyse qualitative des actions d'insertion socio-économique pour la cohésion culturelle et sociale en Mauritanie et identification de bonnes pratiques</t>
  </si>
  <si>
    <t>Identifier et valoriser des bonnes pratiques pour améliorer les actions et résultats des acteurs de la société civile oeuvrant pour la cohésion culturelle et sociale (par bonnes pratiques, il s'agit des initiatives ayant conduit à un changement avéré dans les connaissances, attitudes et pratiques des bénéficiaires ciblés)</t>
  </si>
  <si>
    <t>3 mois</t>
  </si>
  <si>
    <t>10 mois</t>
  </si>
  <si>
    <t>Bureau d'étude national, équipe de 4 personnes</t>
  </si>
  <si>
    <t>Frais honoraires du Chef de mission</t>
  </si>
  <si>
    <t>Frais honoraires du consultant national</t>
  </si>
  <si>
    <t>Frais honoraires de l'agent de collecte</t>
  </si>
  <si>
    <t>Frais honoraires du contrôleur qualité</t>
  </si>
  <si>
    <t>20 jours</t>
  </si>
  <si>
    <t>8 jours</t>
  </si>
  <si>
    <t>5 jours</t>
  </si>
  <si>
    <t>Transport pour la collecte des données (location de motos)</t>
  </si>
  <si>
    <t>Frais de communication</t>
  </si>
  <si>
    <t>Frais d'impression des outils de collecte des données</t>
  </si>
  <si>
    <t>Forfait</t>
  </si>
  <si>
    <t>Per diem pendant la collecte des données</t>
  </si>
  <si>
    <t>Frais de gestion 15%</t>
  </si>
  <si>
    <t>Capitalisation sur le travail de renforcement institutionnel dans le cadre du projet d'Appui à la Lutte contre la Traite des Personnes (ALTP)</t>
  </si>
  <si>
    <t>Frais honoraires liés à la coordination de la mission et restitution</t>
  </si>
  <si>
    <t>Frais honoraires liés à la production des produits de capitalisation</t>
  </si>
  <si>
    <r>
      <t xml:space="preserve">Frais honoraires liés à la collecte et l'analyse des données (experts </t>
    </r>
    <r>
      <rPr>
        <u/>
        <sz val="11"/>
        <color theme="1"/>
        <rFont val="Calibri"/>
        <family val="2"/>
        <scheme val="minor"/>
      </rPr>
      <t>internationaux</t>
    </r>
    <r>
      <rPr>
        <sz val="11"/>
        <color theme="1"/>
        <rFont val="Calibri"/>
        <family val="2"/>
        <scheme val="minor"/>
      </rPr>
      <t>)</t>
    </r>
  </si>
  <si>
    <r>
      <t xml:space="preserve">Frais honoraires liés à la collecte et l'analyse des données (experts </t>
    </r>
    <r>
      <rPr>
        <u/>
        <sz val="11"/>
        <color theme="1"/>
        <rFont val="Calibri"/>
        <family val="2"/>
        <scheme val="minor"/>
      </rPr>
      <t>nationaux et enquêteurs</t>
    </r>
    <r>
      <rPr>
        <sz val="11"/>
        <color theme="1"/>
        <rFont val="Calibri"/>
        <family val="2"/>
        <scheme val="minor"/>
      </rPr>
      <t>)</t>
    </r>
  </si>
  <si>
    <t>jour</t>
  </si>
  <si>
    <t>jours</t>
  </si>
  <si>
    <t>forfait</t>
  </si>
  <si>
    <t>personnes</t>
  </si>
  <si>
    <t>16,5 jours</t>
  </si>
  <si>
    <t>Apprendre de l'expérience du projet en termes de renforcement institutionnel afin d'identifier les bonnes pratiques et leçons apprises, les facteurs de blocage ou réussite, communs ou non entre les pays d'intervention, afin de répliquer ou améliorer l'action, renforcer la durabilité du projet et valoriser l'expérience</t>
  </si>
  <si>
    <t>Travaux préparatoires et éléments de cadrage</t>
  </si>
  <si>
    <t>3 jours</t>
  </si>
  <si>
    <t>Discussions collectives (base mensuelle et lors de la RPP) et individuelles</t>
  </si>
  <si>
    <t>Rédaction du rapport, présentation collective ou en format restreint, finalisation</t>
  </si>
  <si>
    <t>12 jours</t>
  </si>
  <si>
    <t>Synergies avec les autres activités SEA. Rapport organisé comme une évaluation organisationnelle</t>
  </si>
  <si>
    <t>Prise de note lors des réunions</t>
  </si>
  <si>
    <t>Mobilisation des autres experts</t>
  </si>
  <si>
    <t>1 (forfait)</t>
  </si>
  <si>
    <t>Estimation de l'implication financière pour les experts sollicités (temps requis)</t>
  </si>
  <si>
    <r>
      <t xml:space="preserve">Capitalisation sur l'approche et les modes de faire du projet </t>
    </r>
    <r>
      <rPr>
        <b/>
        <sz val="11"/>
        <color theme="1"/>
        <rFont val="Calibri"/>
        <family val="2"/>
        <scheme val="minor"/>
      </rPr>
      <t>WeCAPS</t>
    </r>
    <r>
      <rPr>
        <sz val="11"/>
        <color theme="1"/>
        <rFont val="Calibri"/>
        <family val="2"/>
        <scheme val="minor"/>
      </rPr>
      <t xml:space="preserve"> pour identifier des leçons sur un projet dont la thématique était nouvelle pour Expertise France.</t>
    </r>
  </si>
  <si>
    <t xml:space="preserve">Stimuler et accompagner de façon régulière un processus de capitalisation de l'expérience des acteurs du projet (réunions régulières) afin (1) d'identifier des bonnes et mauvaises pratiques, (2) de tirer des leçons pour des projets futurs et (3) de disposer d'une trace institutionelle. </t>
  </si>
  <si>
    <t>EXEMPLE 1 - ALTP (GJDH)</t>
  </si>
  <si>
    <t>EXEMPLE 2 - Corim (P2S)</t>
  </si>
  <si>
    <t>EXEMPLE 3 - GCCA+AO (DD)</t>
  </si>
  <si>
    <t>EXEMPLE 4 - WeCAPS (P2S)</t>
  </si>
  <si>
    <t>Chargée de capitalisation du projet</t>
  </si>
  <si>
    <t>/</t>
  </si>
  <si>
    <t>Selon grille salariale d'EF</t>
  </si>
  <si>
    <t>Entretiens à l'occasion d'une conférence internationale</t>
  </si>
  <si>
    <t>EXEMPLE 5 - BIODEV2030 (DD)</t>
  </si>
  <si>
    <t>Réunions virtuelles régulières pour échanges d'expérience entre Chef.fes de projet dans les 16 pays ("Café BIODEV2030"), animées par la Chargée de capitalisation</t>
  </si>
  <si>
    <t>Salaire de la Chargée de capitalisation</t>
  </si>
  <si>
    <t>Atelier de capitalisation lors d'une conférence internationale</t>
  </si>
  <si>
    <t>15  mois</t>
  </si>
  <si>
    <t>Expert SERA du projet</t>
  </si>
  <si>
    <t>Frais de graphisme/ illustrations</t>
  </si>
  <si>
    <t>Frais d'impression</t>
  </si>
  <si>
    <t>Frais liés à la mise en page des livrets</t>
  </si>
  <si>
    <t>Frais de maquettage</t>
  </si>
  <si>
    <t>Vulgarisation, production des connaissances et capitalisation du projet BIODEV2030</t>
  </si>
  <si>
    <t>Développer une stratégie de production, vulgarisation et capitalisation des informations et connaissances issues du projet et son plan d'action ; Assurer le déploiement de la stratégie.</t>
  </si>
  <si>
    <t>Exemples de budgets pour la capitalisation</t>
  </si>
  <si>
    <t xml:space="preserve">INSTRUCTION </t>
  </si>
  <si>
    <t>Seuils pour déterminer le protocole (ne pas modifier)</t>
  </si>
  <si>
    <t>Protocole</t>
  </si>
  <si>
    <t>Protocole 1</t>
  </si>
  <si>
    <t>Protocole 2</t>
  </si>
  <si>
    <t>Protocole 3</t>
  </si>
  <si>
    <t>seuil mini</t>
  </si>
  <si>
    <t>seuil maxi</t>
  </si>
  <si>
    <t>Assertions</t>
  </si>
  <si>
    <t>Poids</t>
  </si>
  <si>
    <t>Réponse pour le projet</t>
  </si>
  <si>
    <t>Budgétairement, c'est un "gros projet" au regard des autres projets du département (plus de 2 MEUR/an)</t>
  </si>
  <si>
    <t>Trame de budget pour la capitalisation au niveau d'un projet</t>
  </si>
  <si>
    <t>Tableau 1: Les enjeux et attentes de la capitalisation pour votre projet</t>
  </si>
  <si>
    <r>
      <t xml:space="preserve">Cet outil vise à apporter des éléments de réponses aux deux questions suivantes : </t>
    </r>
    <r>
      <rPr>
        <b/>
        <sz val="10"/>
        <color theme="1"/>
        <rFont val="Calibri"/>
        <family val="2"/>
        <scheme val="minor"/>
      </rPr>
      <t>"Quel est le niveau d'ambition pour la capitalisation sur notre projet ?"</t>
    </r>
    <r>
      <rPr>
        <sz val="10"/>
        <color theme="1"/>
        <rFont val="Calibri"/>
        <family val="2"/>
        <scheme val="minor"/>
      </rPr>
      <t xml:space="preserve"> et </t>
    </r>
    <r>
      <rPr>
        <b/>
        <sz val="10"/>
        <color theme="1"/>
        <rFont val="Calibri"/>
        <family val="2"/>
        <scheme val="minor"/>
      </rPr>
      <t>"Aurons-nous les moyens adéquats pour répondre aux ambitions et enjeux de capitalisation souhaités ?</t>
    </r>
    <r>
      <rPr>
        <sz val="10"/>
        <color theme="1"/>
        <rFont val="Calibri"/>
        <family val="2"/>
        <scheme val="minor"/>
      </rPr>
      <t xml:space="preserve"> ". Cette checklist présentée sous la forme de </t>
    </r>
    <r>
      <rPr>
        <b/>
        <sz val="10"/>
        <color theme="1"/>
        <rFont val="Calibri"/>
        <family val="2"/>
        <scheme val="minor"/>
      </rPr>
      <t>deux tableaux distincts à compléter</t>
    </r>
    <r>
      <rPr>
        <sz val="10"/>
        <color theme="1"/>
        <rFont val="Calibri"/>
        <family val="2"/>
        <scheme val="minor"/>
      </rPr>
      <t xml:space="preserve"> est en effet destinée à vous aider à: 1) analyser les enjeux de capitalisation spécifiques au projet afin d'identifier le protocole le plus approprié, 2) analyser les ressources et besoins  spécifiques au projet afin d'estimer un budget cible en fonction du protocole défini pour le projet.
Cet outil doit idéalement être rempli lors du développement du projet afin de pouvoir intégrer et ainsi prévoir dans le budget Suivi-évaluation les ressources nécessaires pour la capitalisation. 
Pour chacune des assertions suivantes, précisez si elle s'applique à votre projet. Pour cela, veuillez saisir "Oui" dans la colonne "Réponse pour le projet" si elle correspond à votre projet, ou "Non"  si cela ne correspond pas à votre projet. </t>
    </r>
  </si>
  <si>
    <t xml:space="preserve">
- Un atelier de leçons apprises en fin de projet
- Une fiche de capitalisation projet </t>
  </si>
  <si>
    <t>Le projet comporte des enjeux opérationnels ou stratégiques forts ou avec des défis importants</t>
  </si>
  <si>
    <t>Le projet comporte une dimension innovante : des activités expérimentales, des nouvelles approches ou des projets pilotes</t>
  </si>
  <si>
    <t>Il existe un enjeu fort de réplication du projet, soit dans le cadre d'une autre phase, soit pour d'autres acteurs du secteur ou du pays</t>
  </si>
  <si>
    <t>Les bailleurs du projet détiennent et/ou verbalisent des attentes fortes et/ou des enjeux forts en termes de capitalisation</t>
  </si>
  <si>
    <t xml:space="preserve">Tableau 2: Les ressources et besoins de capitalisation pour le projet </t>
  </si>
  <si>
    <t xml:space="preserve">Lecture du score concernant les enjeux et attentes capitalisation du projet </t>
  </si>
  <si>
    <t>&lt;&lt;</t>
  </si>
  <si>
    <t>A REMPLIR PAR LE CP</t>
  </si>
  <si>
    <t>Code du projet</t>
  </si>
  <si>
    <t>Nom du projet</t>
  </si>
  <si>
    <t xml:space="preserve">  </t>
  </si>
  <si>
    <t xml:space="preserve">Instruction </t>
  </si>
  <si>
    <t xml:space="preserve">Pays principal de déploiement </t>
  </si>
  <si>
    <t>Durée du projet (en mois)</t>
  </si>
  <si>
    <t xml:space="preserve">2. Préciser, le cas échéant, l'avis du CP et de l'équipe projet concernant l'estimation budgétaire proposée (préparation argumentaire pour le CODEV). </t>
  </si>
  <si>
    <t>Budget du projet</t>
  </si>
  <si>
    <t>Zone</t>
  </si>
  <si>
    <t xml:space="preserve">Méthode de calcul </t>
  </si>
  <si>
    <t xml:space="preserve">Valeur cible </t>
  </si>
  <si>
    <t>Dépense préconisée ?</t>
  </si>
  <si>
    <t>TOTAL HT</t>
  </si>
  <si>
    <t>%</t>
  </si>
  <si>
    <t>Vérification des règles d'application</t>
  </si>
  <si>
    <t>AUTOMATIQUE</t>
  </si>
  <si>
    <t xml:space="preserve">nombre d'ETP </t>
  </si>
  <si>
    <t>nombre de jours</t>
  </si>
  <si>
    <t>nombre de missions</t>
  </si>
  <si>
    <t>nombre d'ateliers</t>
  </si>
  <si>
    <t xml:space="preserve">% du budget total </t>
  </si>
  <si>
    <t>% du budget du projet :</t>
  </si>
  <si>
    <t xml:space="preserve">AVIS DU CP et de l'équipe projet (préparation CODEV) </t>
  </si>
  <si>
    <t xml:space="preserve">1. Remplir les cases en orange sur la gauche, l'estimation budgétaire sera calculée sur cette base </t>
  </si>
  <si>
    <t>Nota :</t>
  </si>
  <si>
    <t>Dans la version définitive de l'outil, cette feuille devra être masquée et protégée pour empêcher toute modification</t>
  </si>
  <si>
    <t>Paramètres de coûts : montants unitaires</t>
  </si>
  <si>
    <t>Montants unitaires forfaitaires</t>
  </si>
  <si>
    <t xml:space="preserve">En euros </t>
  </si>
  <si>
    <t>Coût mensuel ETP international</t>
  </si>
  <si>
    <t>Coût mensuel ETP local</t>
  </si>
  <si>
    <t>Coût jour prestataire externe</t>
  </si>
  <si>
    <t>Coût jour prestataire local</t>
  </si>
  <si>
    <t>Coût mission</t>
  </si>
  <si>
    <t>Calibrage des coût pour chaque dépense et pour chaque protocole</t>
  </si>
  <si>
    <t>Index</t>
  </si>
  <si>
    <t>Poste de dépense</t>
  </si>
  <si>
    <t>Méthode de calcul</t>
  </si>
  <si>
    <t>Valeur cible</t>
  </si>
  <si>
    <t xml:space="preserve">Valeur numérique </t>
  </si>
  <si>
    <t>Vérification des règles de calcul</t>
  </si>
  <si>
    <t>Protocole n°1</t>
  </si>
  <si>
    <t>toujours 0</t>
  </si>
  <si>
    <t>nombre de pers./jours</t>
  </si>
  <si>
    <t>Protocole n°2</t>
  </si>
  <si>
    <t>Protocole n°3</t>
  </si>
  <si>
    <t>Mission de capitalisation</t>
  </si>
  <si>
    <t>La capitalisation porterait sur des aspects du projet concernant de nombreux bénéficiaires (ménages, producteurs, chef.fes d'entreprise…)</t>
  </si>
  <si>
    <t>Location de salle pour la formation</t>
  </si>
  <si>
    <r>
      <rPr>
        <b/>
        <sz val="10"/>
        <color theme="1"/>
        <rFont val="Calibri"/>
        <family val="2"/>
        <scheme val="minor"/>
      </rPr>
      <t xml:space="preserve">
</t>
    </r>
    <r>
      <rPr>
        <sz val="10"/>
        <color theme="1"/>
        <rFont val="Calibri"/>
        <family val="2"/>
        <scheme val="minor"/>
      </rPr>
      <t>- Le recrutement d'une personne dédiée à la capitalisation et à la gestion des connaissances au sein du projet (ou fonction intégrée au poste de S&amp;E)
- L'élaboration d'une stratégie de capitalisation et de diffusion des connaissances
- Des produits de capitalisation mis en page et imprimés
- L'animation d'un espace d'échanges et de partage de documents / de bonnes pratiques / d'expériences
- La formation des parties prenantes du projet (incl. porteurs de projet dans le cas de subventions) sur la capitalisation</t>
    </r>
  </si>
  <si>
    <t>Le projet comporte une dimension gestion des connaissances importante : création de produits de connaissance, vulgarisation de diagnostics…</t>
  </si>
  <si>
    <t>Il existe un besoin pour Expertise France de démontrer sa valeur ajoutée sur la thématique ou modalité d'intervention du projet</t>
  </si>
  <si>
    <t>Il n'est pas prévu d'évaluation du projet car celle-ci est réalisée par le bailleur, mais l'équipe souhaite initier une réflexion collective et qualitative plus ciblée sur le projet par ailleurs</t>
  </si>
  <si>
    <r>
      <rPr>
        <b/>
        <sz val="10"/>
        <color theme="1"/>
        <rFont val="Calibri"/>
        <family val="2"/>
        <scheme val="minor"/>
      </rPr>
      <t xml:space="preserve">
- </t>
    </r>
    <r>
      <rPr>
        <sz val="10"/>
        <color theme="1"/>
        <rFont val="Calibri"/>
        <family val="2"/>
        <scheme val="minor"/>
      </rPr>
      <t>L'élaboration d'un plan de capitalisation / termes de référence pour la capitalisation</t>
    </r>
    <r>
      <rPr>
        <b/>
        <sz val="10"/>
        <color theme="1"/>
        <rFont val="Calibri"/>
        <family val="2"/>
        <scheme val="minor"/>
      </rPr>
      <t xml:space="preserve">
- </t>
    </r>
    <r>
      <rPr>
        <sz val="10"/>
        <color theme="1"/>
        <rFont val="Calibri"/>
        <family val="2"/>
        <scheme val="minor"/>
      </rPr>
      <t xml:space="preserve">Un ou plusieurs ateliers de leçons apprises en cours et en fin de projet
- Le recours à un.e consultant.e externe pour faciliter, collecter les témoignages et rédiger des produits de capitalisation spécifiques
- Des produits de capitalisation mis en page et imprimés </t>
    </r>
  </si>
  <si>
    <t>Le projet est déployé avec plusieurs partenaires de mise en œuvre/bénéficiaires ou dans plusieurs pays et a pour intention de faire dialoguer ces acteurs afin qu'ils échangent leurs expériences et apprenent les uns des autres</t>
  </si>
  <si>
    <t>Une expertise locale en capitalisation peut être recrutée sur place pour assurer la capitalisation</t>
  </si>
  <si>
    <t>Le projet est mis en œuvre dans des zones géographiques distincts qui génèrent des frais de déplacement importants</t>
  </si>
  <si>
    <t>Un.e Chargé.e de S&amp;E est prévu sur le projet et pourra être mobilisé.e pour coordonner la capitalisation</t>
  </si>
  <si>
    <t>La capitalisation sera sous la responsabilité d'un membre de l'équipe qui nécessite d'être formé à la capitalisation</t>
  </si>
  <si>
    <t>Dépenses capitalisation</t>
  </si>
  <si>
    <t>Ateliers de restitution</t>
  </si>
  <si>
    <t>Coût atelier/réunion</t>
  </si>
  <si>
    <t>RH capitalisation dédiée internationale</t>
  </si>
  <si>
    <t>RH capitalisation dédiée locale</t>
  </si>
  <si>
    <t>Formation à la capitalisation</t>
  </si>
  <si>
    <t>Ateliers/réunions capitalisation</t>
  </si>
  <si>
    <t>Formation capitalisation</t>
  </si>
  <si>
    <t>Coûts liés à la diffusion (traduction, makettage, impressions, plateforme en ligne...)</t>
  </si>
  <si>
    <t>Oui</t>
  </si>
  <si>
    <t>nombre de formations</t>
  </si>
  <si>
    <t>Expertise externe locale</t>
  </si>
  <si>
    <t>Expertise externe internationale</t>
  </si>
  <si>
    <t xml:space="preserve">Préconisé si protocole 2 ou 3. Montant doublé si de nombreux partenaires sur le projet. </t>
  </si>
  <si>
    <t xml:space="preserve">Préconisé si protocole 2 ou 3. </t>
  </si>
  <si>
    <t>Préconisé si protocole 2 ou 3 et personne en charge de la capitalisation n'est pas formée.</t>
  </si>
  <si>
    <t>Préconisé si protocole 2 ou 3. Montant doublé si frais de transport important du fait de multiples zones géographiques couvertes.</t>
  </si>
  <si>
    <t>Préconisé si protocole 2 ou 3.</t>
  </si>
  <si>
    <t>Non</t>
  </si>
  <si>
    <t>Prestation de collecte de données (enquêtes, FDG, frais logistiques...)</t>
  </si>
  <si>
    <t>Commentaire (facultatif) :</t>
  </si>
  <si>
    <t xml:space="preserve">Préconisé pour tous les protocoles. Mission possible du.de la coordinateur.rice pour le protocole 1. </t>
  </si>
  <si>
    <t xml:space="preserve">Préconisé si protocole 2 ou 3. Un atelier par an pour le protocole 3. </t>
  </si>
  <si>
    <t xml:space="preserve">Protocole capitalisation de référence </t>
  </si>
  <si>
    <t>Mission du coordinateur SERA ou d'une personne ressource du siège pour animer l'atelier.</t>
  </si>
  <si>
    <t>30 jours d'expertise CT pour une mission de capitalisation</t>
  </si>
  <si>
    <t>Frais de mission de l'expertise CT</t>
  </si>
  <si>
    <t>1 atelier facilité par l'expertise CT</t>
  </si>
  <si>
    <t>1 formation pour le resp. capitalisation</t>
  </si>
  <si>
    <t>Formation si resp. capitalisation non formé.e</t>
  </si>
  <si>
    <t>Coûts logistiques liés à la collecte de donnée assurée par l'expertise CT.</t>
  </si>
  <si>
    <t>Coûts liés à l'édition et impression (le cas échéant) des supports de capitalisation</t>
  </si>
  <si>
    <t>Coûts logistiques liés à 1 atelier de restitution interne ou externe facilité par l'expertise CT</t>
  </si>
  <si>
    <t>1 ETP sur la durée du projet</t>
  </si>
  <si>
    <t>15 jours d'expertise CT pour des exercices de capitalisation spécifiques</t>
  </si>
  <si>
    <t>1 atelier de capitalisation prévu par an</t>
  </si>
  <si>
    <t>Coûts logistiques liés à la collecte de donnée + rémunération des énumérateurs le cas échéant</t>
  </si>
  <si>
    <t>Coûts liés à l'édition et impression (le cas échéant) des supports de capitalisation + frais de création d'une plateforme en ligne le cas échéant (communauté de pratiques, centre documentaire…)</t>
  </si>
  <si>
    <t>Coûts logistiques liés à 2 atelier de restitution interne ou externe facilité par l'expertise CT</t>
  </si>
  <si>
    <t>Préconisé si protocole 3 à mi-parcours et qu'aucun.e chargé.e MEAL n'est mobilisé.e sur la capitalisation.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</si>
</sst>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0\ &quot;€&quot;;[Red]\-#,##0\ &quot;€&quot;"/>
    <numFmt numFmtId="44" formatCode="_-* #,##0.00\ &quot;€&quot;_-;\-* #,##0.00\ &quot;€&quot;_-;_-* &quot;-&quot;??\ &quot;€&quot;_-;_-@_-"/>
    <numFmt numFmtId="164" formatCode="#,##0.00\ &quot;€&quot;"/>
    <numFmt numFmtId="165" formatCode="0.0%"/>
    <numFmt numFmtId="166" formatCode="_-* #,##0\ &quot;€&quot;_-;\-* #,##0\ &quot;€&quot;_-;_-* &quot;-&quot;??\ &quot;€&quot;_-;_-@_-"/>
    <numFmt numFmtId="167" formatCode="0.0&quot; jours&quot;"/>
  </numFmts>
  <fonts count="77" x14ac:knownFonts="1">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sz val="11"/>
      <color rgb="FFFF0000"/>
      <name val="Calibri"/>
      <family val="2"/>
      <scheme val="minor"/>
    </font>
    <font>
      <b/>
      <sz val="12"/>
      <color theme="1"/>
      <name val="Calibri"/>
      <family val="2"/>
      <scheme val="minor"/>
    </font>
    <font>
      <sz val="11"/>
      <color theme="1"/>
      <name val="Calibri"/>
      <family val="2"/>
      <scheme val="minor"/>
    </font>
    <font>
      <b/>
      <sz val="11"/>
      <color theme="0"/>
      <name val="Calibri"/>
      <family val="2"/>
      <scheme val="minor"/>
    </font>
    <font>
      <b/>
      <sz val="18"/>
      <color theme="1"/>
      <name val="Calibri"/>
      <family val="2"/>
      <scheme val="minor"/>
    </font>
    <font>
      <sz val="10.5"/>
      <color theme="1"/>
      <name val="Calibri"/>
      <family val="2"/>
      <scheme val="minor"/>
    </font>
    <font>
      <sz val="14"/>
      <color theme="0"/>
      <name val="Calibri Light"/>
      <family val="2"/>
      <scheme val="major"/>
    </font>
    <font>
      <u/>
      <sz val="11"/>
      <color theme="10"/>
      <name val="Calibri"/>
      <family val="2"/>
      <scheme val="minor"/>
    </font>
    <font>
      <sz val="16"/>
      <color theme="0"/>
      <name val="Calibri"/>
      <family val="2"/>
      <scheme val="minor"/>
    </font>
    <font>
      <i/>
      <sz val="11"/>
      <color theme="5"/>
      <name val="Calibri"/>
      <family val="2"/>
      <scheme val="minor"/>
    </font>
    <font>
      <b/>
      <sz val="12"/>
      <color theme="0"/>
      <name val="Calibri"/>
      <family val="2"/>
      <scheme val="minor"/>
    </font>
    <font>
      <sz val="9"/>
      <color theme="1"/>
      <name val="Calibri"/>
      <family val="2"/>
      <scheme val="minor"/>
    </font>
    <font>
      <i/>
      <sz val="9"/>
      <color theme="1"/>
      <name val="Calibri"/>
      <family val="2"/>
      <scheme val="minor"/>
    </font>
    <font>
      <sz val="10.5"/>
      <color theme="5"/>
      <name val="Calibri"/>
      <family val="2"/>
      <scheme val="minor"/>
    </font>
    <font>
      <sz val="10.5"/>
      <color theme="0" tint="-0.499984740745262"/>
      <name val="Calibri"/>
      <family val="2"/>
      <scheme val="minor"/>
    </font>
    <font>
      <sz val="12"/>
      <color theme="2" tint="-0.749992370372631"/>
      <name val="Bahnschrift Light"/>
      <family val="2"/>
    </font>
    <font>
      <b/>
      <sz val="10.5"/>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5"/>
      <color theme="0"/>
      <name val="Calibri"/>
      <family val="2"/>
      <scheme val="minor"/>
    </font>
    <font>
      <b/>
      <sz val="10.5"/>
      <color theme="5"/>
      <name val="Calibri"/>
      <family val="2"/>
      <scheme val="minor"/>
    </font>
    <font>
      <b/>
      <sz val="12"/>
      <color theme="5"/>
      <name val="Calibri"/>
      <family val="2"/>
      <scheme val="minor"/>
    </font>
    <font>
      <b/>
      <sz val="18"/>
      <color theme="0"/>
      <name val="Calibri"/>
      <family val="2"/>
      <scheme val="minor"/>
    </font>
    <font>
      <b/>
      <sz val="16"/>
      <color theme="0"/>
      <name val="Calibri Light"/>
      <family val="2"/>
      <scheme val="major"/>
    </font>
    <font>
      <sz val="11"/>
      <color theme="1"/>
      <name val="Bahnschrift Light"/>
      <family val="2"/>
    </font>
    <font>
      <sz val="11"/>
      <color theme="0"/>
      <name val="Bahnschrift Light"/>
      <family val="2"/>
    </font>
    <font>
      <sz val="16"/>
      <color theme="0"/>
      <name val="Calibri Light"/>
      <family val="2"/>
      <scheme val="major"/>
    </font>
    <font>
      <sz val="8"/>
      <color theme="1"/>
      <name val="Bahnschrift Light"/>
      <family val="2"/>
    </font>
    <font>
      <b/>
      <sz val="8"/>
      <name val="Bahnschrift SemiBold"/>
      <family val="2"/>
    </font>
    <font>
      <sz val="11"/>
      <color rgb="FF002060"/>
      <name val="Bahnschrift Light"/>
      <family val="2"/>
    </font>
    <font>
      <sz val="8"/>
      <name val="Bahnschrift SemiBold"/>
      <family val="2"/>
    </font>
    <font>
      <sz val="8"/>
      <color theme="8" tint="-0.499984740745262"/>
      <name val="Bahnschrift Light"/>
      <family val="2"/>
    </font>
    <font>
      <sz val="8"/>
      <color rgb="FF002060"/>
      <name val="Bahnschrift Light"/>
      <family val="2"/>
    </font>
    <font>
      <u/>
      <sz val="8"/>
      <color theme="2" tint="-0.249977111117893"/>
      <name val="Bahnschrift"/>
      <family val="2"/>
    </font>
    <font>
      <sz val="8"/>
      <color theme="2" tint="-0.249977111117893"/>
      <name val="Bahnschrift"/>
      <family val="2"/>
    </font>
    <font>
      <sz val="8"/>
      <color theme="0"/>
      <name val="Bahnschrift Light"/>
      <family val="2"/>
    </font>
    <font>
      <sz val="9"/>
      <color theme="1"/>
      <name val="Bahnschrift Light"/>
      <family val="2"/>
    </font>
    <font>
      <b/>
      <sz val="20"/>
      <color rgb="FF002060"/>
      <name val="Bahnschrift Light"/>
      <family val="2"/>
    </font>
    <font>
      <i/>
      <sz val="9"/>
      <color theme="2" tint="-0.749992370372631"/>
      <name val="Bahnschrift Light"/>
      <family val="2"/>
    </font>
    <font>
      <i/>
      <sz val="8"/>
      <color theme="2" tint="-0.749992370372631"/>
      <name val="Bahnschrift Light"/>
      <family val="2"/>
    </font>
    <font>
      <sz val="12"/>
      <color rgb="FF002060"/>
      <name val="Bahnschrift Light"/>
      <family val="2"/>
    </font>
    <font>
      <sz val="13"/>
      <color rgb="FF002060"/>
      <name val="Bahnschrift Light"/>
      <family val="2"/>
    </font>
    <font>
      <b/>
      <sz val="8"/>
      <color theme="0"/>
      <name val="Bahnschrift Light"/>
      <family val="2"/>
    </font>
    <font>
      <i/>
      <sz val="8"/>
      <color rgb="FF002060"/>
      <name val="Bahnschrift Light"/>
      <family val="2"/>
    </font>
    <font>
      <b/>
      <sz val="9"/>
      <color theme="1"/>
      <name val="Bahnschrift Light"/>
      <family val="2"/>
    </font>
    <font>
      <b/>
      <sz val="9"/>
      <color theme="0"/>
      <name val="Bahnschrift Light"/>
      <family val="2"/>
    </font>
    <font>
      <sz val="9"/>
      <color theme="8" tint="-0.499984740745262"/>
      <name val="Bahnschrift Light"/>
      <family val="2"/>
    </font>
    <font>
      <sz val="9"/>
      <color theme="0"/>
      <name val="Bahnschrift Light"/>
      <family val="2"/>
    </font>
    <font>
      <sz val="8"/>
      <color theme="0"/>
      <name val="Bahnschrift SemiBold"/>
      <family val="2"/>
    </font>
    <font>
      <sz val="8"/>
      <color theme="8" tint="-0.499984740745262"/>
      <name val="Bahnschrift SemiBold"/>
      <family val="2"/>
    </font>
    <font>
      <b/>
      <sz val="8"/>
      <color theme="0"/>
      <name val="Bahnschrift SemiBold"/>
      <family val="2"/>
    </font>
    <font>
      <sz val="9"/>
      <color theme="1"/>
      <name val="Gill Sans MT"/>
      <family val="2"/>
    </font>
    <font>
      <b/>
      <sz val="8"/>
      <color theme="2" tint="-0.749992370372631"/>
      <name val="Bahnschrift Light"/>
      <family val="2"/>
    </font>
    <font>
      <sz val="8"/>
      <color theme="6" tint="-0.249977111117893"/>
      <name val="Bahnschrift Light"/>
      <family val="2"/>
    </font>
    <font>
      <sz val="8"/>
      <color theme="2" tint="-0.749992370372631"/>
      <name val="Bahnschrift Light"/>
      <family val="2"/>
    </font>
    <font>
      <sz val="8"/>
      <color theme="0" tint="-0.499984740745262"/>
      <name val="Bahnschrift Light"/>
      <family val="2"/>
    </font>
    <font>
      <sz val="8"/>
      <color theme="2" tint="-0.749992370372631"/>
      <name val="Bahnschrift SemiBold"/>
      <family val="2"/>
    </font>
    <font>
      <sz val="8"/>
      <color theme="1"/>
      <name val="Bahnschrift SemiBold"/>
      <family val="2"/>
    </font>
    <font>
      <sz val="11"/>
      <color theme="2" tint="-0.749992370372631"/>
      <name val="Bahnschrift Light"/>
      <family val="2"/>
    </font>
    <font>
      <sz val="8"/>
      <color theme="5"/>
      <name val="Bahnschrift Light"/>
      <family val="2"/>
    </font>
    <font>
      <b/>
      <sz val="8"/>
      <color theme="5"/>
      <name val="Bahnschrift Light"/>
      <family val="2"/>
    </font>
    <font>
      <b/>
      <sz val="11"/>
      <color theme="0"/>
      <name val="Bahnschrift Light"/>
      <family val="2"/>
    </font>
    <font>
      <b/>
      <sz val="8"/>
      <color theme="1"/>
      <name val="Bahnschrift SemiBold"/>
      <family val="2"/>
    </font>
    <font>
      <b/>
      <sz val="8"/>
      <color rgb="FFC00000"/>
      <name val="Bahnschrift Light"/>
      <family val="2"/>
    </font>
    <font>
      <sz val="22"/>
      <color theme="0"/>
      <name val="Calibri"/>
      <family val="2"/>
      <scheme val="minor"/>
    </font>
    <font>
      <b/>
      <sz val="10.5"/>
      <color theme="7"/>
      <name val="Calibri"/>
      <family val="2"/>
      <scheme val="minor"/>
    </font>
    <font>
      <b/>
      <sz val="9"/>
      <color theme="0"/>
      <name val="Gill Sans MT"/>
      <family val="2"/>
    </font>
    <font>
      <sz val="10.5"/>
      <name val="Calibri"/>
      <family val="2"/>
      <scheme val="minor"/>
    </font>
    <font>
      <sz val="10.5"/>
      <color theme="0"/>
      <name val="Calibri"/>
      <family val="2"/>
      <scheme val="minor"/>
    </font>
    <font>
      <sz val="10.5"/>
      <color theme="0" tint="-0.34998626667073579"/>
      <name val="Calibri"/>
      <family val="2"/>
      <scheme val="minor"/>
    </font>
    <font>
      <sz val="10.5"/>
      <color theme="1"/>
      <name val="Calibri"/>
      <scheme val="minor"/>
    </font>
  </fonts>
  <fills count="14">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4"/>
        <bgColor indexed="64"/>
      </patternFill>
    </fill>
    <fill>
      <patternFill patternType="solid">
        <fgColor theme="0" tint="-4.9989318521683403E-2"/>
        <bgColor indexed="64"/>
      </patternFill>
    </fill>
    <fill>
      <patternFill patternType="lightUp">
        <fgColor theme="0" tint="-0.34998626667073579"/>
        <bgColor theme="0"/>
      </patternFill>
    </fill>
    <fill>
      <patternFill patternType="solid">
        <fgColor theme="5" tint="0.39997558519241921"/>
        <bgColor indexed="64"/>
      </patternFill>
    </fill>
    <fill>
      <patternFill patternType="lightUp">
        <fgColor theme="4" tint="0.39994506668294322"/>
        <bgColor auto="1"/>
      </patternFill>
    </fill>
    <fill>
      <patternFill patternType="solid">
        <fgColor theme="4"/>
        <bgColor theme="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theme="4"/>
      </left>
      <right/>
      <top style="dashed">
        <color theme="4"/>
      </top>
      <bottom/>
      <diagonal/>
    </border>
    <border>
      <left/>
      <right/>
      <top style="dashed">
        <color theme="4"/>
      </top>
      <bottom/>
      <diagonal/>
    </border>
    <border>
      <left/>
      <right style="dashed">
        <color theme="4"/>
      </right>
      <top style="dashed">
        <color theme="4"/>
      </top>
      <bottom/>
      <diagonal/>
    </border>
    <border>
      <left style="dashed">
        <color theme="4"/>
      </left>
      <right/>
      <top/>
      <bottom/>
      <diagonal/>
    </border>
    <border>
      <left/>
      <right style="dashed">
        <color theme="4"/>
      </right>
      <top/>
      <bottom/>
      <diagonal/>
    </border>
    <border>
      <left/>
      <right/>
      <top/>
      <bottom style="double">
        <color theme="5"/>
      </bottom>
      <diagonal/>
    </border>
    <border>
      <left style="dashed">
        <color theme="4"/>
      </left>
      <right/>
      <top/>
      <bottom style="dashed">
        <color theme="4"/>
      </bottom>
      <diagonal/>
    </border>
    <border>
      <left/>
      <right/>
      <top/>
      <bottom style="dashed">
        <color theme="4"/>
      </bottom>
      <diagonal/>
    </border>
    <border>
      <left/>
      <right style="dashed">
        <color theme="4"/>
      </right>
      <top/>
      <bottom style="dashed">
        <color theme="4"/>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style="medium">
        <color theme="5"/>
      </left>
      <right style="thin">
        <color theme="5"/>
      </right>
      <top style="medium">
        <color theme="5"/>
      </top>
      <bottom/>
      <diagonal/>
    </border>
    <border>
      <left style="thin">
        <color theme="5"/>
      </left>
      <right style="thin">
        <color theme="5"/>
      </right>
      <top style="medium">
        <color theme="5"/>
      </top>
      <bottom style="medium">
        <color theme="5"/>
      </bottom>
      <diagonal/>
    </border>
    <border>
      <left style="thin">
        <color theme="5"/>
      </left>
      <right style="medium">
        <color theme="5"/>
      </right>
      <top style="medium">
        <color theme="5"/>
      </top>
      <bottom style="medium">
        <color theme="5"/>
      </bottom>
      <diagonal/>
    </border>
    <border>
      <left style="dashed">
        <color theme="3"/>
      </left>
      <right/>
      <top style="dashed">
        <color theme="3"/>
      </top>
      <bottom/>
      <diagonal/>
    </border>
    <border>
      <left/>
      <right/>
      <top style="dashed">
        <color theme="3"/>
      </top>
      <bottom style="medium">
        <color theme="5"/>
      </bottom>
      <diagonal/>
    </border>
    <border>
      <left/>
      <right style="dashed">
        <color theme="3"/>
      </right>
      <top style="dashed">
        <color theme="3"/>
      </top>
      <bottom/>
      <diagonal/>
    </border>
    <border>
      <left style="medium">
        <color theme="5"/>
      </left>
      <right style="thin">
        <color indexed="64"/>
      </right>
      <top style="thin">
        <color indexed="64"/>
      </top>
      <bottom style="thin">
        <color indexed="64"/>
      </bottom>
      <diagonal/>
    </border>
    <border>
      <left/>
      <right style="thin">
        <color theme="5"/>
      </right>
      <top style="thin">
        <color theme="5"/>
      </top>
      <bottom style="thin">
        <color theme="5"/>
      </bottom>
      <diagonal/>
    </border>
    <border>
      <left style="thin">
        <color theme="5"/>
      </left>
      <right style="medium">
        <color theme="5"/>
      </right>
      <top style="thin">
        <color theme="5"/>
      </top>
      <bottom style="thin">
        <color theme="5"/>
      </bottom>
      <diagonal/>
    </border>
    <border>
      <left style="dashed">
        <color theme="3"/>
      </left>
      <right/>
      <top style="dashed">
        <color indexed="64"/>
      </top>
      <bottom style="dashed">
        <color theme="3"/>
      </bottom>
      <diagonal/>
    </border>
    <border>
      <left style="dashed">
        <color indexed="64"/>
      </left>
      <right style="dashed">
        <color theme="3"/>
      </right>
      <top style="medium">
        <color theme="5"/>
      </top>
      <bottom style="dashed">
        <color theme="3"/>
      </bottom>
      <diagonal/>
    </border>
    <border>
      <left style="dashed">
        <color theme="3"/>
      </left>
      <right style="dashed">
        <color theme="3"/>
      </right>
      <top style="dashed">
        <color theme="3"/>
      </top>
      <bottom style="dashed">
        <color indexed="64"/>
      </bottom>
      <diagonal/>
    </border>
    <border>
      <left style="dashed">
        <color theme="3"/>
      </left>
      <right/>
      <top/>
      <bottom/>
      <diagonal/>
    </border>
    <border>
      <left style="medium">
        <color theme="5"/>
      </left>
      <right style="thin">
        <color theme="0"/>
      </right>
      <top style="thin">
        <color theme="0"/>
      </top>
      <bottom style="medium">
        <color theme="5"/>
      </bottom>
      <diagonal/>
    </border>
    <border>
      <left style="thin">
        <color theme="0"/>
      </left>
      <right/>
      <top style="thin">
        <color indexed="64"/>
      </top>
      <bottom style="medium">
        <color theme="5"/>
      </bottom>
      <diagonal/>
    </border>
    <border>
      <left/>
      <right style="medium">
        <color theme="5"/>
      </right>
      <top style="thin">
        <color auto="1"/>
      </top>
      <bottom style="medium">
        <color theme="5"/>
      </bottom>
      <diagonal/>
    </border>
    <border>
      <left style="medium">
        <color theme="5"/>
      </left>
      <right/>
      <top/>
      <bottom style="medium">
        <color theme="5"/>
      </bottom>
      <diagonal/>
    </border>
    <border>
      <left/>
      <right/>
      <top/>
      <bottom style="medium">
        <color theme="5"/>
      </bottom>
      <diagonal/>
    </border>
    <border>
      <left/>
      <right/>
      <top style="dashed">
        <color theme="3"/>
      </top>
      <bottom/>
      <diagonal/>
    </border>
    <border>
      <left style="medium">
        <color theme="5"/>
      </left>
      <right/>
      <top/>
      <bottom/>
      <diagonal/>
    </border>
    <border>
      <left/>
      <right style="thin">
        <color theme="5"/>
      </right>
      <top/>
      <bottom/>
      <diagonal/>
    </border>
    <border>
      <left style="dashed">
        <color theme="3"/>
      </left>
      <right style="dashed">
        <color indexed="64"/>
      </right>
      <top style="dashed">
        <color theme="3"/>
      </top>
      <bottom/>
      <diagonal/>
    </border>
    <border>
      <left style="dashed">
        <color theme="3"/>
      </left>
      <right style="dashed">
        <color indexed="64"/>
      </right>
      <top/>
      <bottom/>
      <diagonal/>
    </border>
    <border>
      <left style="dashed">
        <color theme="3"/>
      </left>
      <right style="dashed">
        <color indexed="64"/>
      </right>
      <top/>
      <bottom style="thin">
        <color indexed="64"/>
      </bottom>
      <diagonal/>
    </border>
    <border>
      <left style="dashed">
        <color indexed="64"/>
      </left>
      <right style="dashed">
        <color theme="3"/>
      </right>
      <top style="dashed">
        <color theme="3"/>
      </top>
      <bottom/>
      <diagonal/>
    </border>
    <border>
      <left style="dashed">
        <color indexed="64"/>
      </left>
      <right style="dashed">
        <color theme="3"/>
      </right>
      <top/>
      <bottom/>
      <diagonal/>
    </border>
    <border>
      <left style="dashed">
        <color indexed="64"/>
      </left>
      <right style="dashed">
        <color theme="3"/>
      </right>
      <top/>
      <bottom style="thin">
        <color indexed="64"/>
      </bottom>
      <diagonal/>
    </border>
    <border>
      <left style="dashed">
        <color theme="3"/>
      </left>
      <right style="dashed">
        <color theme="3"/>
      </right>
      <top style="dashed">
        <color indexed="64"/>
      </top>
      <bottom/>
      <diagonal/>
    </border>
    <border>
      <left style="dashed">
        <color theme="3"/>
      </left>
      <right style="dashed">
        <color theme="3"/>
      </right>
      <top/>
      <bottom/>
      <diagonal/>
    </border>
    <border>
      <left style="dashed">
        <color theme="3"/>
      </left>
      <right style="dashed">
        <color theme="3"/>
      </right>
      <top/>
      <bottom style="thin">
        <color indexed="64"/>
      </bottom>
      <diagonal/>
    </border>
    <border>
      <left/>
      <right/>
      <top style="dashed">
        <color rgb="FF002060"/>
      </top>
      <bottom/>
      <diagonal/>
    </border>
    <border>
      <left/>
      <right style="thin">
        <color rgb="FF002060"/>
      </right>
      <top/>
      <bottom/>
      <diagonal/>
    </border>
    <border>
      <left style="thin">
        <color rgb="FF002060"/>
      </left>
      <right style="dashed">
        <color rgb="FF002060"/>
      </right>
      <top style="thin">
        <color rgb="FF002060"/>
      </top>
      <bottom style="thin">
        <color rgb="FF002060"/>
      </bottom>
      <diagonal/>
    </border>
    <border>
      <left style="dashed">
        <color rgb="FF002060"/>
      </left>
      <right style="dashed">
        <color rgb="FF002060"/>
      </right>
      <top style="dashed">
        <color rgb="FF002060"/>
      </top>
      <bottom style="dashed">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right/>
      <top style="dashed">
        <color theme="0" tint="-0.499984740745262"/>
      </top>
      <bottom/>
      <diagonal/>
    </border>
    <border>
      <left style="thin">
        <color theme="4" tint="0.39997558519241921"/>
      </left>
      <right/>
      <top style="thin">
        <color theme="4" tint="0.39997558519241921"/>
      </top>
      <bottom style="thin">
        <color theme="4" tint="0.39997558519241921"/>
      </bottom>
      <diagonal/>
    </border>
    <border>
      <left/>
      <right/>
      <top style="thin">
        <color auto="1"/>
      </top>
      <bottom/>
      <diagonal/>
    </border>
    <border>
      <left/>
      <right style="thin">
        <color rgb="FF002060"/>
      </right>
      <top style="thin">
        <color indexed="64"/>
      </top>
      <bottom/>
      <diagonal/>
    </border>
    <border>
      <left style="dashed">
        <color rgb="FF002060"/>
      </left>
      <right style="dashed">
        <color rgb="FF002060"/>
      </right>
      <top style="dashed">
        <color rgb="FF002060"/>
      </top>
      <bottom/>
      <diagonal/>
    </border>
    <border>
      <left style="dashed">
        <color rgb="FF002060"/>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dashed">
        <color rgb="FF002060"/>
      </left>
      <right style="dashed">
        <color rgb="FF002060"/>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auto="1"/>
      </left>
      <right/>
      <top/>
      <bottom style="thin">
        <color theme="4" tint="0.39997558519241921"/>
      </bottom>
      <diagonal/>
    </border>
    <border>
      <left/>
      <right style="thin">
        <color auto="1"/>
      </right>
      <top/>
      <bottom style="thin">
        <color theme="4" tint="0.39997558519241921"/>
      </bottom>
      <diagonal/>
    </border>
  </borders>
  <cellStyleXfs count="5">
    <xf numFmtId="0" fontId="0" fillId="0" borderId="0"/>
    <xf numFmtId="44" fontId="7" fillId="0" borderId="0" applyFont="0" applyFill="0" applyBorder="0" applyAlignment="0" applyProtection="0"/>
    <xf numFmtId="9" fontId="7" fillId="0" borderId="0" applyFont="0" applyFill="0" applyBorder="0" applyAlignment="0" applyProtection="0"/>
    <xf numFmtId="0" fontId="12" fillId="0" borderId="0" applyNumberFormat="0" applyFill="0" applyBorder="0" applyAlignment="0" applyProtection="0"/>
    <xf numFmtId="0" fontId="18" fillId="9" borderId="10">
      <alignment horizontal="center"/>
    </xf>
  </cellStyleXfs>
  <cellXfs count="246">
    <xf numFmtId="0" fontId="0" fillId="0" borderId="0" xfId="0"/>
    <xf numFmtId="0" fontId="0" fillId="0" borderId="0" xfId="0" applyAlignment="1">
      <alignment vertical="top" wrapText="1"/>
    </xf>
    <xf numFmtId="0" fontId="0" fillId="2" borderId="1" xfId="0" applyFill="1" applyBorder="1" applyAlignment="1">
      <alignment horizontal="center" vertical="center"/>
    </xf>
    <xf numFmtId="0" fontId="0" fillId="2" borderId="1" xfId="0" applyFill="1" applyBorder="1"/>
    <xf numFmtId="0" fontId="1" fillId="5" borderId="1" xfId="0" applyFont="1" applyFill="1" applyBorder="1"/>
    <xf numFmtId="0" fontId="0" fillId="0" borderId="1" xfId="0" applyBorder="1" applyAlignment="1">
      <alignment vertical="top" wrapText="1"/>
    </xf>
    <xf numFmtId="6" fontId="0" fillId="0" borderId="1" xfId="0" applyNumberFormat="1" applyBorder="1" applyAlignment="1">
      <alignment horizontal="left" vertical="top"/>
    </xf>
    <xf numFmtId="0" fontId="0" fillId="0" borderId="1" xfId="0" applyBorder="1" applyAlignment="1">
      <alignment horizontal="left" vertical="top"/>
    </xf>
    <xf numFmtId="6" fontId="0" fillId="0" borderId="1" xfId="0" applyNumberFormat="1" applyBorder="1" applyAlignment="1">
      <alignment horizontal="left"/>
    </xf>
    <xf numFmtId="0" fontId="0" fillId="0" borderId="1" xfId="0" applyBorder="1" applyAlignment="1">
      <alignment horizontal="left"/>
    </xf>
    <xf numFmtId="0" fontId="0" fillId="0" borderId="1" xfId="0" applyBorder="1"/>
    <xf numFmtId="0" fontId="0" fillId="2" borderId="1" xfId="0" applyFill="1" applyBorder="1" applyAlignment="1">
      <alignment vertical="top" wrapText="1"/>
    </xf>
    <xf numFmtId="6" fontId="0" fillId="2" borderId="1" xfId="0" applyNumberFormat="1" applyFill="1" applyBorder="1" applyAlignment="1">
      <alignment horizontal="left"/>
    </xf>
    <xf numFmtId="0" fontId="0" fillId="2" borderId="1" xfId="0" applyFill="1" applyBorder="1" applyAlignment="1">
      <alignment horizontal="center" vertical="center" wrapText="1"/>
    </xf>
    <xf numFmtId="0" fontId="0" fillId="0" borderId="1" xfId="0" applyFont="1" applyBorder="1" applyAlignment="1">
      <alignment vertical="top" wrapText="1"/>
    </xf>
    <xf numFmtId="0" fontId="0" fillId="0" borderId="0" xfId="0" applyAlignment="1">
      <alignment horizontal="left" vertical="top"/>
    </xf>
    <xf numFmtId="0" fontId="5" fillId="0" borderId="0" xfId="0" applyFont="1"/>
    <xf numFmtId="0" fontId="0" fillId="6" borderId="1" xfId="0" applyFill="1" applyBorder="1" applyAlignment="1">
      <alignment vertical="top" wrapText="1"/>
    </xf>
    <xf numFmtId="6" fontId="0" fillId="6" borderId="1" xfId="0" applyNumberFormat="1" applyFill="1" applyBorder="1" applyAlignment="1">
      <alignment horizontal="left" vertical="top"/>
    </xf>
    <xf numFmtId="0" fontId="0" fillId="0" borderId="0" xfId="0" applyAlignment="1">
      <alignment vertical="center"/>
    </xf>
    <xf numFmtId="0" fontId="9" fillId="0" borderId="0" xfId="0" applyFont="1"/>
    <xf numFmtId="0" fontId="10" fillId="7" borderId="0" xfId="0" applyFont="1" applyFill="1" applyProtection="1"/>
    <xf numFmtId="0" fontId="11" fillId="3" borderId="0" xfId="0" applyFont="1" applyFill="1" applyAlignment="1" applyProtection="1">
      <alignment vertical="center"/>
    </xf>
    <xf numFmtId="0" fontId="10" fillId="7" borderId="0" xfId="0" applyFont="1" applyFill="1" applyAlignment="1" applyProtection="1"/>
    <xf numFmtId="0" fontId="10" fillId="7" borderId="0" xfId="0" applyFont="1" applyFill="1" applyBorder="1" applyProtection="1"/>
    <xf numFmtId="0" fontId="10" fillId="6" borderId="0" xfId="0" applyFont="1" applyFill="1" applyBorder="1" applyProtection="1"/>
    <xf numFmtId="0" fontId="14" fillId="6" borderId="0" xfId="0" applyFont="1" applyFill="1" applyBorder="1" applyAlignment="1" applyProtection="1">
      <alignment wrapText="1"/>
    </xf>
    <xf numFmtId="0" fontId="10" fillId="6" borderId="0" xfId="0" applyFont="1" applyFill="1" applyProtection="1"/>
    <xf numFmtId="0" fontId="15" fillId="6" borderId="0" xfId="0" applyFont="1" applyFill="1" applyBorder="1" applyAlignment="1" applyProtection="1">
      <alignment horizontal="center" wrapText="1"/>
    </xf>
    <xf numFmtId="0" fontId="16" fillId="6" borderId="0" xfId="0" applyFont="1" applyFill="1" applyBorder="1" applyAlignment="1" applyProtection="1">
      <alignment horizontal="left" vertical="top" wrapText="1"/>
    </xf>
    <xf numFmtId="0" fontId="18" fillId="6" borderId="10" xfId="4" applyFill="1" applyProtection="1">
      <alignment horizontal="center"/>
    </xf>
    <xf numFmtId="0" fontId="19" fillId="6" borderId="0" xfId="0" applyFont="1" applyFill="1" applyProtection="1"/>
    <xf numFmtId="0" fontId="19" fillId="6" borderId="0" xfId="0" applyFont="1" applyFill="1" applyAlignment="1" applyProtection="1">
      <alignment horizontal="center"/>
    </xf>
    <xf numFmtId="0" fontId="0" fillId="6" borderId="0" xfId="0" applyFill="1" applyProtection="1"/>
    <xf numFmtId="0" fontId="8" fillId="6" borderId="0" xfId="0" applyFont="1" applyFill="1" applyBorder="1" applyAlignment="1" applyProtection="1">
      <alignment horizontal="center" vertical="center" wrapText="1"/>
    </xf>
    <xf numFmtId="0" fontId="3" fillId="0" borderId="17" xfId="0" applyFont="1" applyBorder="1" applyAlignment="1" applyProtection="1">
      <alignment horizontal="left" vertical="center" wrapText="1"/>
    </xf>
    <xf numFmtId="0" fontId="1" fillId="0" borderId="18"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6" borderId="0" xfId="0" applyFont="1" applyFill="1" applyBorder="1" applyAlignment="1" applyProtection="1">
      <alignment horizontal="center" vertical="center" wrapText="1"/>
    </xf>
    <xf numFmtId="0" fontId="20" fillId="10" borderId="0" xfId="0" applyFont="1" applyFill="1" applyAlignment="1" applyProtection="1">
      <alignment horizontal="center"/>
    </xf>
    <xf numFmtId="0" fontId="22" fillId="0" borderId="23" xfId="0" applyFont="1" applyBorder="1" applyAlignment="1" applyProtection="1">
      <alignment horizontal="left" vertical="center" wrapText="1"/>
    </xf>
    <xf numFmtId="0" fontId="1" fillId="0" borderId="24" xfId="0" applyFont="1" applyFill="1" applyBorder="1" applyAlignment="1">
      <alignment horizontal="center" vertical="center" wrapText="1"/>
    </xf>
    <xf numFmtId="0" fontId="1" fillId="11" borderId="25" xfId="0" applyFont="1" applyFill="1" applyBorder="1" applyAlignment="1" applyProtection="1">
      <alignment horizontal="center" vertical="center" wrapText="1"/>
      <protection locked="0"/>
    </xf>
    <xf numFmtId="0" fontId="15" fillId="3" borderId="26" xfId="0" applyFont="1" applyFill="1" applyBorder="1" applyAlignment="1" applyProtection="1">
      <alignment horizontal="center" vertical="center" wrapText="1"/>
    </xf>
    <xf numFmtId="0" fontId="15" fillId="3" borderId="27" xfId="0" applyNumberFormat="1" applyFont="1" applyFill="1" applyBorder="1" applyAlignment="1" applyProtection="1">
      <alignment horizontal="center" vertical="center" wrapText="1"/>
    </xf>
    <xf numFmtId="0" fontId="15" fillId="3" borderId="28" xfId="0" applyFont="1" applyFill="1" applyBorder="1" applyAlignment="1" applyProtection="1">
      <alignment horizontal="center" vertical="center" wrapText="1"/>
    </xf>
    <xf numFmtId="0" fontId="10" fillId="7" borderId="29" xfId="0" applyFont="1" applyFill="1" applyBorder="1" applyProtection="1"/>
    <xf numFmtId="0" fontId="24" fillId="6" borderId="23" xfId="0" applyFont="1" applyFill="1" applyBorder="1" applyAlignment="1" applyProtection="1">
      <alignment horizontal="left" vertical="center" wrapText="1"/>
    </xf>
    <xf numFmtId="0" fontId="22" fillId="6" borderId="23"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5" fillId="3" borderId="30" xfId="0" applyFont="1" applyFill="1" applyBorder="1" applyAlignment="1" applyProtection="1">
      <alignment horizontal="right"/>
    </xf>
    <xf numFmtId="0" fontId="15" fillId="6" borderId="0" xfId="0" applyFont="1" applyFill="1" applyBorder="1" applyAlignment="1" applyProtection="1">
      <alignment horizontal="right" vertical="center" wrapText="1"/>
    </xf>
    <xf numFmtId="0" fontId="0" fillId="7" borderId="0" xfId="0" applyFill="1" applyProtection="1"/>
    <xf numFmtId="0" fontId="10" fillId="7" borderId="35" xfId="0" applyFont="1" applyFill="1" applyBorder="1" applyProtection="1"/>
    <xf numFmtId="0" fontId="22" fillId="0" borderId="36" xfId="0" applyFont="1" applyFill="1" applyBorder="1" applyAlignment="1" applyProtection="1">
      <alignment vertical="center" wrapText="1"/>
    </xf>
    <xf numFmtId="0" fontId="22" fillId="0" borderId="37" xfId="0" applyFont="1" applyFill="1" applyBorder="1" applyAlignment="1" applyProtection="1">
      <alignment vertical="center" wrapText="1"/>
    </xf>
    <xf numFmtId="0" fontId="10" fillId="7" borderId="0" xfId="0" applyFont="1" applyFill="1" applyBorder="1" applyAlignment="1" applyProtection="1">
      <alignment vertical="top" wrapText="1"/>
    </xf>
    <xf numFmtId="0" fontId="26" fillId="3" borderId="30" xfId="0" applyFont="1" applyFill="1" applyBorder="1" applyAlignment="1" applyProtection="1">
      <alignment horizontal="right"/>
    </xf>
    <xf numFmtId="0" fontId="17" fillId="6" borderId="0" xfId="0" applyFont="1" applyFill="1" applyProtection="1"/>
    <xf numFmtId="0" fontId="25" fillId="3" borderId="0" xfId="0" applyFont="1" applyFill="1" applyBorder="1" applyAlignment="1" applyProtection="1">
      <alignment horizontal="right"/>
    </xf>
    <xf numFmtId="0" fontId="15" fillId="3" borderId="0" xfId="0" applyFont="1" applyFill="1" applyBorder="1" applyAlignment="1" applyProtection="1">
      <alignment vertical="center" wrapText="1"/>
    </xf>
    <xf numFmtId="0" fontId="28" fillId="3" borderId="0" xfId="0" applyFont="1" applyFill="1" applyBorder="1" applyAlignment="1" applyProtection="1">
      <alignment vertical="center" wrapText="1"/>
    </xf>
    <xf numFmtId="0" fontId="28" fillId="6" borderId="0" xfId="0" applyFont="1" applyFill="1" applyBorder="1" applyAlignment="1" applyProtection="1">
      <alignment vertical="center" wrapText="1"/>
    </xf>
    <xf numFmtId="0" fontId="30" fillId="7" borderId="0" xfId="0" applyFont="1" applyFill="1" applyProtection="1"/>
    <xf numFmtId="0" fontId="31" fillId="7" borderId="0" xfId="0" applyFont="1" applyFill="1" applyProtection="1"/>
    <xf numFmtId="0" fontId="30" fillId="6" borderId="0" xfId="0" applyFont="1" applyFill="1" applyProtection="1"/>
    <xf numFmtId="0" fontId="31" fillId="6" borderId="0" xfId="0" applyFont="1" applyFill="1" applyProtection="1"/>
    <xf numFmtId="0" fontId="33" fillId="6" borderId="0" xfId="0" applyFont="1" applyFill="1" applyProtection="1"/>
    <xf numFmtId="0" fontId="33" fillId="6" borderId="0" xfId="0" applyFont="1" applyFill="1" applyAlignment="1" applyProtection="1">
      <alignment horizontal="center"/>
    </xf>
    <xf numFmtId="0" fontId="32" fillId="6" borderId="0" xfId="0" applyFont="1" applyFill="1" applyAlignment="1" applyProtection="1">
      <alignment horizontal="center" vertical="center"/>
    </xf>
    <xf numFmtId="0" fontId="35" fillId="12" borderId="48" xfId="0" applyFont="1" applyFill="1" applyBorder="1" applyAlignment="1" applyProtection="1">
      <alignment horizontal="center" vertical="center"/>
    </xf>
    <xf numFmtId="0" fontId="36" fillId="8" borderId="49" xfId="0" applyFont="1" applyFill="1" applyBorder="1" applyAlignment="1" applyProtection="1">
      <alignment vertical="center"/>
    </xf>
    <xf numFmtId="0" fontId="37" fillId="12" borderId="0" xfId="0" applyFont="1" applyFill="1" applyAlignment="1" applyProtection="1">
      <alignment vertical="center"/>
    </xf>
    <xf numFmtId="0" fontId="38" fillId="11" borderId="50" xfId="0" applyFont="1" applyFill="1" applyBorder="1" applyAlignment="1" applyProtection="1">
      <alignment horizontal="center" vertical="center"/>
      <protection locked="0"/>
    </xf>
    <xf numFmtId="0" fontId="39" fillId="6" borderId="0" xfId="0" applyFont="1" applyFill="1" applyAlignment="1" applyProtection="1">
      <alignment horizontal="right" vertical="center"/>
    </xf>
    <xf numFmtId="14" fontId="40" fillId="6" borderId="0" xfId="0" applyNumberFormat="1" applyFont="1" applyFill="1" applyAlignment="1" applyProtection="1">
      <alignment horizontal="center" vertical="center"/>
    </xf>
    <xf numFmtId="0" fontId="35" fillId="12" borderId="0" xfId="0" applyFont="1" applyFill="1" applyAlignment="1" applyProtection="1">
      <alignment horizontal="center" vertical="center"/>
    </xf>
    <xf numFmtId="0" fontId="41" fillId="12" borderId="0" xfId="0" applyFont="1" applyFill="1" applyAlignment="1" applyProtection="1">
      <alignment vertical="center"/>
    </xf>
    <xf numFmtId="0" fontId="38" fillId="12" borderId="0" xfId="0" applyFont="1" applyFill="1" applyAlignment="1" applyProtection="1">
      <alignment horizontal="center" vertical="center"/>
    </xf>
    <xf numFmtId="0" fontId="42" fillId="6" borderId="0" xfId="0" applyFont="1" applyFill="1" applyProtection="1"/>
    <xf numFmtId="0" fontId="43" fillId="6" borderId="0" xfId="0" applyFont="1" applyFill="1" applyAlignment="1" applyProtection="1">
      <alignment horizontal="left" vertical="center"/>
    </xf>
    <xf numFmtId="0" fontId="44" fillId="6" borderId="0" xfId="0" applyFont="1" applyFill="1" applyAlignment="1" applyProtection="1">
      <alignment vertical="center"/>
    </xf>
    <xf numFmtId="0" fontId="45" fillId="6" borderId="0" xfId="0" applyFont="1" applyFill="1" applyAlignment="1" applyProtection="1">
      <alignment vertical="center"/>
    </xf>
    <xf numFmtId="0" fontId="46" fillId="12" borderId="48" xfId="0" applyFont="1" applyFill="1" applyBorder="1" applyAlignment="1" applyProtection="1">
      <alignment horizontal="center" vertical="center"/>
    </xf>
    <xf numFmtId="0" fontId="47" fillId="12" borderId="48" xfId="0" applyFont="1" applyFill="1" applyBorder="1" applyAlignment="1" applyProtection="1">
      <alignment horizontal="center" vertical="center"/>
    </xf>
    <xf numFmtId="164" fontId="38" fillId="11" borderId="50" xfId="1" applyNumberFormat="1" applyFont="1" applyFill="1" applyBorder="1" applyAlignment="1" applyProtection="1">
      <alignment horizontal="center" vertical="center"/>
      <protection locked="0"/>
    </xf>
    <xf numFmtId="0" fontId="48" fillId="12" borderId="0" xfId="0" applyFont="1" applyFill="1" applyAlignment="1" applyProtection="1">
      <alignment vertical="center"/>
    </xf>
    <xf numFmtId="164" fontId="37" fillId="12" borderId="0" xfId="1" applyNumberFormat="1" applyFont="1" applyFill="1" applyBorder="1" applyAlignment="1" applyProtection="1">
      <alignment horizontal="center" vertical="center"/>
    </xf>
    <xf numFmtId="0" fontId="38" fillId="12" borderId="0" xfId="0" applyFont="1" applyFill="1" applyAlignment="1" applyProtection="1">
      <alignment vertical="center"/>
    </xf>
    <xf numFmtId="0" fontId="49" fillId="6" borderId="0" xfId="0" applyFont="1" applyFill="1" applyProtection="1"/>
    <xf numFmtId="0" fontId="38" fillId="6" borderId="50" xfId="0" applyFont="1" applyFill="1" applyBorder="1" applyAlignment="1" applyProtection="1">
      <alignment horizontal="center" vertical="center"/>
    </xf>
    <xf numFmtId="0" fontId="48" fillId="6" borderId="0" xfId="0" applyFont="1" applyFill="1" applyAlignment="1" applyProtection="1">
      <alignment vertical="center"/>
    </xf>
    <xf numFmtId="164" fontId="37" fillId="6" borderId="0" xfId="1" applyNumberFormat="1" applyFont="1" applyFill="1" applyBorder="1" applyAlignment="1" applyProtection="1">
      <alignment horizontal="center" vertical="center"/>
    </xf>
    <xf numFmtId="0" fontId="33" fillId="6" borderId="0" xfId="0" applyFont="1" applyFill="1" applyAlignment="1" applyProtection="1">
      <alignment vertical="center"/>
    </xf>
    <xf numFmtId="0" fontId="50" fillId="6" borderId="0" xfId="0" applyFont="1" applyFill="1" applyAlignment="1" applyProtection="1">
      <alignment vertical="center" textRotation="90"/>
    </xf>
    <xf numFmtId="0" fontId="30" fillId="6" borderId="0" xfId="0" applyFont="1" applyFill="1" applyAlignment="1" applyProtection="1">
      <alignment horizontal="center"/>
    </xf>
    <xf numFmtId="0" fontId="51" fillId="6" borderId="0" xfId="0" applyFont="1" applyFill="1" applyAlignment="1" applyProtection="1">
      <alignment horizontal="left"/>
    </xf>
    <xf numFmtId="164" fontId="52" fillId="6" borderId="0" xfId="1" applyNumberFormat="1" applyFont="1" applyFill="1" applyBorder="1" applyAlignment="1" applyProtection="1">
      <alignment horizontal="center" vertical="center"/>
    </xf>
    <xf numFmtId="0" fontId="53" fillId="6" borderId="0" xfId="0" applyFont="1" applyFill="1" applyAlignment="1" applyProtection="1">
      <alignment horizontal="center"/>
    </xf>
    <xf numFmtId="0" fontId="54" fillId="3" borderId="51" xfId="0" applyFont="1" applyFill="1" applyBorder="1" applyAlignment="1" applyProtection="1">
      <alignment vertical="center"/>
    </xf>
    <xf numFmtId="0" fontId="55" fillId="6" borderId="0" xfId="0" applyFont="1" applyFill="1" applyAlignment="1" applyProtection="1">
      <alignment vertical="center"/>
    </xf>
    <xf numFmtId="0" fontId="54" fillId="3" borderId="52" xfId="0" applyFont="1" applyFill="1" applyBorder="1" applyAlignment="1" applyProtection="1">
      <alignment horizontal="center" vertical="center"/>
    </xf>
    <xf numFmtId="0" fontId="54" fillId="3" borderId="53" xfId="0" applyFont="1" applyFill="1" applyBorder="1" applyAlignment="1" applyProtection="1">
      <alignment horizontal="center" vertical="center"/>
    </xf>
    <xf numFmtId="0" fontId="54" fillId="3" borderId="54" xfId="0" applyFont="1" applyFill="1" applyBorder="1" applyAlignment="1" applyProtection="1">
      <alignment horizontal="center" vertical="center"/>
    </xf>
    <xf numFmtId="0" fontId="57" fillId="6" borderId="56" xfId="0" applyFont="1" applyFill="1" applyBorder="1" applyAlignment="1" applyProtection="1">
      <alignment horizontal="left" wrapText="1"/>
    </xf>
    <xf numFmtId="0" fontId="37" fillId="10" borderId="0" xfId="0" applyFont="1" applyFill="1" applyAlignment="1" applyProtection="1">
      <alignment vertical="center"/>
    </xf>
    <xf numFmtId="0" fontId="58" fillId="6" borderId="1" xfId="0" applyFont="1" applyFill="1" applyBorder="1" applyAlignment="1" applyProtection="1">
      <alignment horizontal="right" vertical="center"/>
    </xf>
    <xf numFmtId="165" fontId="59" fillId="6" borderId="1" xfId="2" applyNumberFormat="1" applyFont="1" applyFill="1" applyBorder="1" applyAlignment="1" applyProtection="1">
      <alignment horizontal="left" vertical="center"/>
    </xf>
    <xf numFmtId="0" fontId="58" fillId="6" borderId="1" xfId="0" applyFont="1" applyFill="1" applyBorder="1" applyAlignment="1" applyProtection="1">
      <alignment horizontal="center" vertical="center"/>
    </xf>
    <xf numFmtId="44" fontId="60" fillId="6" borderId="1" xfId="1" applyFont="1" applyFill="1" applyBorder="1" applyAlignment="1" applyProtection="1">
      <alignment horizontal="center" vertical="center"/>
    </xf>
    <xf numFmtId="10" fontId="61" fillId="6" borderId="1" xfId="2" applyNumberFormat="1" applyFont="1" applyFill="1" applyBorder="1" applyAlignment="1" applyProtection="1">
      <alignment horizontal="center" vertical="center"/>
    </xf>
    <xf numFmtId="0" fontId="33" fillId="7" borderId="0" xfId="0" applyFont="1" applyFill="1" applyProtection="1"/>
    <xf numFmtId="0" fontId="62" fillId="7" borderId="0" xfId="0" applyFont="1" applyFill="1" applyAlignment="1" applyProtection="1">
      <alignment vertical="center"/>
    </xf>
    <xf numFmtId="0" fontId="62" fillId="7" borderId="0" xfId="0" applyFont="1" applyFill="1" applyAlignment="1" applyProtection="1">
      <alignment vertical="center" wrapText="1"/>
    </xf>
    <xf numFmtId="0" fontId="56" fillId="3" borderId="0" xfId="0" applyFont="1" applyFill="1" applyBorder="1" applyAlignment="1" applyProtection="1">
      <alignment horizontal="center" vertical="center" textRotation="90"/>
    </xf>
    <xf numFmtId="164" fontId="37" fillId="10" borderId="0" xfId="1" applyNumberFormat="1" applyFont="1" applyFill="1" applyBorder="1" applyAlignment="1" applyProtection="1">
      <alignment horizontal="center" vertical="center"/>
    </xf>
    <xf numFmtId="0" fontId="30" fillId="6" borderId="0" xfId="0" applyFont="1" applyFill="1" applyBorder="1" applyProtection="1"/>
    <xf numFmtId="0" fontId="57" fillId="6" borderId="56" xfId="0" applyFont="1" applyFill="1" applyBorder="1" applyAlignment="1" applyProtection="1">
      <alignment wrapText="1"/>
    </xf>
    <xf numFmtId="0" fontId="62" fillId="7" borderId="0" xfId="0" applyFont="1" applyFill="1" applyAlignment="1" applyProtection="1">
      <alignment horizontal="left" vertical="center"/>
    </xf>
    <xf numFmtId="0" fontId="62" fillId="7" borderId="0" xfId="0" applyFont="1" applyFill="1" applyAlignment="1" applyProtection="1">
      <alignment horizontal="left" vertical="center" wrapText="1"/>
    </xf>
    <xf numFmtId="0" fontId="60" fillId="7" borderId="0" xfId="0" applyFont="1" applyFill="1" applyAlignment="1" applyProtection="1">
      <alignment vertical="center"/>
    </xf>
    <xf numFmtId="0" fontId="60" fillId="7" borderId="0" xfId="0" applyFont="1" applyFill="1" applyAlignment="1" applyProtection="1">
      <alignment vertical="center" wrapText="1"/>
    </xf>
    <xf numFmtId="0" fontId="30" fillId="7" borderId="0" xfId="0" applyFont="1" applyFill="1" applyAlignment="1" applyProtection="1"/>
    <xf numFmtId="0" fontId="63" fillId="7" borderId="0" xfId="0" applyFont="1" applyFill="1" applyAlignment="1" applyProtection="1">
      <alignment vertical="center"/>
    </xf>
    <xf numFmtId="0" fontId="63" fillId="7" borderId="0" xfId="0" applyFont="1" applyFill="1" applyAlignment="1" applyProtection="1">
      <alignment vertical="center" wrapText="1"/>
    </xf>
    <xf numFmtId="0" fontId="64" fillId="10" borderId="0" xfId="0" applyFont="1" applyFill="1" applyAlignment="1" applyProtection="1">
      <alignment horizontal="center"/>
    </xf>
    <xf numFmtId="0" fontId="37" fillId="6" borderId="0" xfId="0" applyFont="1" applyFill="1" applyProtection="1"/>
    <xf numFmtId="0" fontId="41" fillId="6" borderId="0" xfId="0" applyFont="1" applyFill="1" applyProtection="1"/>
    <xf numFmtId="0" fontId="65" fillId="6" borderId="0" xfId="0" applyFont="1" applyFill="1" applyAlignment="1" applyProtection="1">
      <alignment horizontal="right" vertical="center"/>
    </xf>
    <xf numFmtId="165" fontId="66" fillId="6" borderId="0" xfId="2" applyNumberFormat="1" applyFont="1" applyFill="1" applyBorder="1" applyAlignment="1" applyProtection="1">
      <alignment horizontal="center" vertical="center"/>
    </xf>
    <xf numFmtId="0" fontId="48" fillId="6" borderId="0" xfId="0" applyFont="1" applyFill="1" applyProtection="1"/>
    <xf numFmtId="0" fontId="67" fillId="6" borderId="0" xfId="0" applyFont="1" applyFill="1" applyProtection="1"/>
    <xf numFmtId="0" fontId="48" fillId="6" borderId="0" xfId="0" applyFont="1" applyFill="1" applyAlignment="1" applyProtection="1">
      <alignment horizontal="right" vertical="center"/>
    </xf>
    <xf numFmtId="165" fontId="48" fillId="6" borderId="0" xfId="2" applyNumberFormat="1" applyFont="1" applyFill="1" applyBorder="1" applyAlignment="1" applyProtection="1">
      <alignment horizontal="center" vertical="center"/>
    </xf>
    <xf numFmtId="0" fontId="52" fillId="6" borderId="0" xfId="0" applyFont="1" applyFill="1" applyProtection="1"/>
    <xf numFmtId="0" fontId="52" fillId="7" borderId="0" xfId="0" applyFont="1" applyFill="1" applyProtection="1"/>
    <xf numFmtId="0" fontId="42" fillId="7" borderId="0" xfId="0" applyFont="1" applyFill="1" applyProtection="1"/>
    <xf numFmtId="0" fontId="30" fillId="7" borderId="0" xfId="0" applyFont="1" applyFill="1" applyAlignment="1" applyProtection="1">
      <alignment horizontal="center"/>
    </xf>
    <xf numFmtId="0" fontId="32" fillId="3" borderId="0" xfId="0" applyFont="1" applyFill="1" applyAlignment="1">
      <alignment vertical="center"/>
    </xf>
    <xf numFmtId="0" fontId="70" fillId="3" borderId="0" xfId="3" applyFont="1" applyFill="1" applyAlignment="1">
      <alignment horizontal="center" vertical="center"/>
    </xf>
    <xf numFmtId="0" fontId="30" fillId="6" borderId="0" xfId="0" applyFont="1" applyFill="1"/>
    <xf numFmtId="0" fontId="10" fillId="6" borderId="0" xfId="0" applyFont="1" applyFill="1"/>
    <xf numFmtId="0" fontId="71" fillId="6" borderId="0" xfId="0" applyFont="1" applyFill="1" applyAlignment="1">
      <alignment horizontal="right"/>
    </xf>
    <xf numFmtId="0" fontId="71" fillId="6" borderId="0" xfId="0" applyFont="1" applyFill="1"/>
    <xf numFmtId="0" fontId="10" fillId="6" borderId="0" xfId="0" applyFont="1" applyFill="1" applyAlignment="1">
      <alignment horizontal="center"/>
    </xf>
    <xf numFmtId="0" fontId="72" fillId="13" borderId="70" xfId="0" applyFont="1" applyFill="1" applyBorder="1" applyAlignment="1">
      <alignment horizontal="center"/>
    </xf>
    <xf numFmtId="0" fontId="72" fillId="13" borderId="71" xfId="0" applyFont="1" applyFill="1" applyBorder="1" applyAlignment="1">
      <alignment horizontal="center"/>
    </xf>
    <xf numFmtId="0" fontId="57" fillId="0" borderId="0" xfId="0" applyFont="1" applyAlignment="1">
      <alignment horizontal="center"/>
    </xf>
    <xf numFmtId="164" fontId="57" fillId="0" borderId="0" xfId="0" applyNumberFormat="1" applyFont="1" applyAlignment="1">
      <alignment horizontal="center"/>
    </xf>
    <xf numFmtId="164" fontId="57" fillId="0" borderId="0" xfId="0" applyNumberFormat="1" applyFont="1" applyFill="1" applyAlignment="1">
      <alignment horizontal="center"/>
    </xf>
    <xf numFmtId="0" fontId="73" fillId="6" borderId="0" xfId="0" applyFont="1" applyFill="1"/>
    <xf numFmtId="0" fontId="74" fillId="0" borderId="0" xfId="0" applyFont="1" applyFill="1" applyAlignment="1">
      <alignment horizontal="center"/>
    </xf>
    <xf numFmtId="0" fontId="75" fillId="6" borderId="0" xfId="0" applyFont="1" applyFill="1"/>
    <xf numFmtId="0" fontId="10" fillId="0" borderId="0" xfId="0" applyFont="1" applyFill="1"/>
    <xf numFmtId="0" fontId="10" fillId="0" borderId="0" xfId="0" applyFont="1" applyFill="1" applyAlignment="1">
      <alignment horizontal="center"/>
    </xf>
    <xf numFmtId="166" fontId="0" fillId="0" borderId="0" xfId="1" applyNumberFormat="1" applyFont="1" applyFill="1"/>
    <xf numFmtId="0" fontId="10" fillId="6" borderId="0" xfId="0" applyNumberFormat="1" applyFont="1" applyFill="1"/>
    <xf numFmtId="167" fontId="10" fillId="0" borderId="0" xfId="2" applyNumberFormat="1" applyFont="1" applyFill="1" applyAlignment="1">
      <alignment horizontal="center"/>
    </xf>
    <xf numFmtId="0" fontId="57" fillId="6" borderId="56" xfId="0" applyFont="1" applyFill="1" applyBorder="1" applyAlignment="1" applyProtection="1">
      <alignment horizontal="left" vertical="center" wrapText="1"/>
    </xf>
    <xf numFmtId="0" fontId="57" fillId="6" borderId="0" xfId="0" applyFont="1" applyFill="1" applyBorder="1" applyAlignment="1" applyProtection="1">
      <alignment horizontal="left" vertical="center" wrapText="1"/>
    </xf>
    <xf numFmtId="0" fontId="76" fillId="0" borderId="0" xfId="0" applyFont="1" applyFill="1"/>
    <xf numFmtId="0" fontId="76" fillId="6" borderId="0" xfId="0" applyNumberFormat="1" applyFont="1" applyFill="1"/>
    <xf numFmtId="166" fontId="76" fillId="0" borderId="0" xfId="1" applyNumberFormat="1" applyFont="1" applyFill="1"/>
    <xf numFmtId="164" fontId="10" fillId="0" borderId="0" xfId="2" applyNumberFormat="1" applyFont="1" applyFill="1" applyAlignment="1">
      <alignment horizontal="center"/>
    </xf>
    <xf numFmtId="1" fontId="59" fillId="6" borderId="1" xfId="2" applyNumberFormat="1" applyFont="1" applyFill="1" applyBorder="1" applyAlignment="1" applyProtection="1">
      <alignment horizontal="left" vertical="center"/>
    </xf>
    <xf numFmtId="44" fontId="60" fillId="6" borderId="1" xfId="1" quotePrefix="1" applyFont="1" applyFill="1" applyBorder="1" applyAlignment="1" applyProtection="1">
      <alignment horizontal="center" vertical="center"/>
    </xf>
    <xf numFmtId="0" fontId="15" fillId="3" borderId="31" xfId="0" applyFont="1" applyFill="1" applyBorder="1" applyAlignment="1" applyProtection="1">
      <alignment horizontal="right" vertical="center" wrapText="1"/>
    </xf>
    <xf numFmtId="0" fontId="15" fillId="3" borderId="32" xfId="0" applyFont="1" applyFill="1" applyBorder="1" applyAlignment="1" applyProtection="1">
      <alignment horizontal="right" vertical="center" wrapText="1"/>
    </xf>
    <xf numFmtId="0" fontId="10" fillId="6" borderId="0" xfId="0" applyFont="1" applyFill="1" applyAlignment="1" applyProtection="1">
      <alignment horizontal="center"/>
    </xf>
    <xf numFmtId="0" fontId="29" fillId="3" borderId="0" xfId="0" applyFont="1" applyFill="1" applyAlignment="1" applyProtection="1">
      <alignment horizontal="center" vertical="center"/>
    </xf>
    <xf numFmtId="0" fontId="13" fillId="3" borderId="0" xfId="3" applyFont="1" applyFill="1" applyAlignment="1" applyProtection="1">
      <alignment horizontal="center" vertical="center"/>
    </xf>
    <xf numFmtId="0" fontId="13" fillId="7" borderId="0" xfId="3" applyFont="1" applyFill="1" applyAlignment="1" applyProtection="1">
      <alignment horizontal="center" vertical="center"/>
    </xf>
    <xf numFmtId="0" fontId="15" fillId="8" borderId="5" xfId="0" applyFont="1" applyFill="1" applyBorder="1" applyAlignment="1" applyProtection="1">
      <alignment horizontal="center" wrapText="1"/>
    </xf>
    <xf numFmtId="0" fontId="15" fillId="8" borderId="6" xfId="0" applyFont="1" applyFill="1" applyBorder="1" applyAlignment="1" applyProtection="1">
      <alignment horizontal="center" wrapText="1"/>
    </xf>
    <xf numFmtId="0" fontId="15" fillId="8" borderId="7" xfId="0" applyFont="1" applyFill="1" applyBorder="1" applyAlignment="1" applyProtection="1">
      <alignment horizontal="center" wrapText="1"/>
    </xf>
    <xf numFmtId="0" fontId="27" fillId="3" borderId="31" xfId="0" applyFont="1" applyFill="1" applyBorder="1" applyAlignment="1" applyProtection="1">
      <alignment horizontal="right" vertical="center" wrapText="1"/>
    </xf>
    <xf numFmtId="0" fontId="27" fillId="3" borderId="32" xfId="0" applyFont="1" applyFill="1" applyBorder="1" applyAlignment="1" applyProtection="1">
      <alignment horizontal="right" vertical="center" wrapText="1"/>
    </xf>
    <xf numFmtId="0" fontId="22" fillId="0" borderId="38" xfId="0" applyFont="1" applyBorder="1" applyAlignment="1" applyProtection="1">
      <alignment horizontal="left" vertical="top" wrapText="1"/>
    </xf>
    <xf numFmtId="0" fontId="22" fillId="0" borderId="39" xfId="0" applyFont="1" applyBorder="1" applyAlignment="1" applyProtection="1">
      <alignment horizontal="left" vertical="top" wrapText="1"/>
    </xf>
    <xf numFmtId="0" fontId="22" fillId="0" borderId="40" xfId="0" applyFont="1" applyBorder="1" applyAlignment="1" applyProtection="1">
      <alignment horizontal="left" vertical="top" wrapText="1"/>
    </xf>
    <xf numFmtId="0" fontId="22" fillId="0" borderId="41" xfId="0" applyFont="1" applyBorder="1" applyAlignment="1" applyProtection="1">
      <alignment horizontal="left" vertical="top" wrapText="1"/>
    </xf>
    <xf numFmtId="0" fontId="22" fillId="0" borderId="42" xfId="0" applyFont="1" applyBorder="1" applyAlignment="1" applyProtection="1">
      <alignment horizontal="left" vertical="top" wrapText="1"/>
    </xf>
    <xf numFmtId="0" fontId="22" fillId="0" borderId="43" xfId="0" applyFont="1" applyBorder="1" applyAlignment="1" applyProtection="1">
      <alignment horizontal="left" vertical="top" wrapText="1"/>
    </xf>
    <xf numFmtId="0" fontId="22" fillId="0" borderId="44" xfId="0" applyFont="1" applyBorder="1" applyAlignment="1" applyProtection="1">
      <alignment horizontal="left" vertical="top" wrapText="1"/>
    </xf>
    <xf numFmtId="0" fontId="22" fillId="0" borderId="45" xfId="0" applyFont="1" applyBorder="1" applyAlignment="1" applyProtection="1">
      <alignment horizontal="left" vertical="top" wrapText="1"/>
    </xf>
    <xf numFmtId="0" fontId="22" fillId="0" borderId="46" xfId="0" applyFont="1" applyBorder="1" applyAlignment="1" applyProtection="1">
      <alignment horizontal="left" vertical="top" wrapText="1"/>
    </xf>
    <xf numFmtId="0" fontId="18" fillId="6" borderId="10" xfId="4" applyFill="1" applyProtection="1">
      <alignment horizontal="center"/>
    </xf>
    <xf numFmtId="0" fontId="8" fillId="3" borderId="14" xfId="0" applyFont="1" applyFill="1" applyBorder="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21" fillId="0" borderId="20"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8" fillId="3" borderId="33" xfId="0" applyFont="1" applyFill="1" applyBorder="1" applyAlignment="1" applyProtection="1">
      <alignment horizontal="center" vertical="center" wrapText="1"/>
    </xf>
    <xf numFmtId="0" fontId="8" fillId="3" borderId="34" xfId="0" applyFont="1" applyFill="1" applyBorder="1" applyAlignment="1" applyProtection="1">
      <alignment horizontal="center" vertical="center" wrapText="1"/>
    </xf>
    <xf numFmtId="0" fontId="22" fillId="0" borderId="8"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9" xfId="0" applyFont="1" applyBorder="1" applyAlignment="1" applyProtection="1">
      <alignment horizontal="left" vertical="top" wrapText="1"/>
    </xf>
    <xf numFmtId="0" fontId="22" fillId="0" borderId="11" xfId="0" applyFont="1" applyBorder="1" applyAlignment="1" applyProtection="1">
      <alignment horizontal="left" vertical="top" wrapText="1"/>
    </xf>
    <xf numFmtId="0" fontId="22" fillId="0" borderId="12" xfId="0" applyFont="1" applyBorder="1" applyAlignment="1" applyProtection="1">
      <alignment horizontal="left" vertical="top" wrapText="1"/>
    </xf>
    <xf numFmtId="0" fontId="22" fillId="0" borderId="13" xfId="0" applyFont="1" applyBorder="1" applyAlignment="1" applyProtection="1">
      <alignment horizontal="left" vertical="top" wrapText="1"/>
    </xf>
    <xf numFmtId="0" fontId="32" fillId="3" borderId="0" xfId="0" applyFont="1" applyFill="1" applyAlignment="1" applyProtection="1">
      <alignment horizontal="center" vertical="center"/>
    </xf>
    <xf numFmtId="0" fontId="34" fillId="8" borderId="47" xfId="0" applyFont="1" applyFill="1" applyBorder="1" applyAlignment="1" applyProtection="1">
      <alignment horizontal="center" vertical="center" textRotation="90"/>
    </xf>
    <xf numFmtId="0" fontId="34" fillId="8" borderId="0" xfId="0" applyFont="1" applyFill="1" applyBorder="1" applyAlignment="1" applyProtection="1">
      <alignment horizontal="center" vertical="center" textRotation="90"/>
    </xf>
    <xf numFmtId="0" fontId="42" fillId="8" borderId="0" xfId="0" applyFont="1" applyFill="1" applyAlignment="1" applyProtection="1">
      <alignment horizontal="center"/>
    </xf>
    <xf numFmtId="0" fontId="33" fillId="6" borderId="0" xfId="0" applyFont="1" applyFill="1" applyAlignment="1" applyProtection="1">
      <alignment horizontal="center" vertical="top" wrapText="1"/>
    </xf>
    <xf numFmtId="0" fontId="56" fillId="3" borderId="55" xfId="0" applyFont="1" applyFill="1" applyBorder="1" applyAlignment="1" applyProtection="1">
      <alignment horizontal="center" vertical="center" textRotation="90"/>
    </xf>
    <xf numFmtId="0" fontId="56" fillId="3" borderId="0" xfId="0" applyFont="1" applyFill="1" applyBorder="1" applyAlignment="1" applyProtection="1">
      <alignment horizontal="center" vertical="center" textRotation="90"/>
    </xf>
    <xf numFmtId="44" fontId="51" fillId="3" borderId="57" xfId="0" applyNumberFormat="1" applyFont="1" applyFill="1" applyBorder="1" applyAlignment="1" applyProtection="1">
      <alignment horizontal="center" vertical="center"/>
    </xf>
    <xf numFmtId="44" fontId="51" fillId="3" borderId="58" xfId="0" applyNumberFormat="1" applyFont="1" applyFill="1" applyBorder="1" applyAlignment="1" applyProtection="1">
      <alignment horizontal="center" vertical="center"/>
    </xf>
    <xf numFmtId="0" fontId="68" fillId="8" borderId="59" xfId="0" applyFont="1" applyFill="1" applyBorder="1" applyAlignment="1" applyProtection="1">
      <alignment horizontal="center" vertical="center" textRotation="90"/>
    </xf>
    <xf numFmtId="0" fontId="68" fillId="8" borderId="64" xfId="0" applyFont="1" applyFill="1" applyBorder="1" applyAlignment="1" applyProtection="1">
      <alignment horizontal="center" vertical="center" textRotation="90"/>
    </xf>
    <xf numFmtId="0" fontId="69" fillId="12" borderId="60" xfId="0" applyFont="1" applyFill="1" applyBorder="1" applyAlignment="1" applyProtection="1">
      <alignment horizontal="center" vertical="center" textRotation="90"/>
    </xf>
    <xf numFmtId="0" fontId="30" fillId="11" borderId="61" xfId="0" applyFont="1" applyFill="1" applyBorder="1" applyAlignment="1" applyProtection="1">
      <alignment horizontal="left" vertical="top"/>
      <protection locked="0"/>
    </xf>
    <xf numFmtId="0" fontId="30" fillId="11" borderId="62" xfId="0" applyFont="1" applyFill="1" applyBorder="1" applyAlignment="1" applyProtection="1">
      <alignment horizontal="left" vertical="top"/>
      <protection locked="0"/>
    </xf>
    <xf numFmtId="0" fontId="30" fillId="11" borderId="63" xfId="0" applyFont="1" applyFill="1" applyBorder="1" applyAlignment="1" applyProtection="1">
      <alignment horizontal="left" vertical="top"/>
      <protection locked="0"/>
    </xf>
    <xf numFmtId="0" fontId="30" fillId="11" borderId="65" xfId="0" applyFont="1" applyFill="1" applyBorder="1" applyAlignment="1" applyProtection="1">
      <alignment horizontal="left" vertical="top"/>
      <protection locked="0"/>
    </xf>
    <xf numFmtId="0" fontId="30" fillId="11" borderId="0" xfId="0" applyFont="1" applyFill="1" applyBorder="1" applyAlignment="1" applyProtection="1">
      <alignment horizontal="left" vertical="top"/>
      <protection locked="0"/>
    </xf>
    <xf numFmtId="0" fontId="30" fillId="11" borderId="66" xfId="0" applyFont="1" applyFill="1" applyBorder="1" applyAlignment="1" applyProtection="1">
      <alignment horizontal="left" vertical="top"/>
      <protection locked="0"/>
    </xf>
    <xf numFmtId="0" fontId="30" fillId="11" borderId="67" xfId="0" applyFont="1" applyFill="1" applyBorder="1" applyAlignment="1" applyProtection="1">
      <alignment horizontal="left" vertical="top"/>
      <protection locked="0"/>
    </xf>
    <xf numFmtId="0" fontId="30" fillId="11" borderId="68" xfId="0" applyFont="1" applyFill="1" applyBorder="1" applyAlignment="1" applyProtection="1">
      <alignment horizontal="left" vertical="top"/>
      <protection locked="0"/>
    </xf>
    <xf numFmtId="0" fontId="30" fillId="11" borderId="69" xfId="0" applyFont="1" applyFill="1" applyBorder="1" applyAlignment="1" applyProtection="1">
      <alignment horizontal="left" vertical="top"/>
      <protection locked="0"/>
    </xf>
    <xf numFmtId="0" fontId="38" fillId="12" borderId="60" xfId="0" applyFont="1" applyFill="1" applyBorder="1" applyAlignment="1" applyProtection="1">
      <alignment horizontal="center" textRotation="90"/>
    </xf>
    <xf numFmtId="0" fontId="32" fillId="3" borderId="0" xfId="0" applyFont="1" applyFill="1" applyAlignment="1">
      <alignment horizontal="center" vertical="center"/>
    </xf>
    <xf numFmtId="0" fontId="18" fillId="9" borderId="10" xfId="4" applyAlignment="1">
      <alignment horizontal="center"/>
    </xf>
    <xf numFmtId="0" fontId="6" fillId="3" borderId="0" xfId="0" applyFont="1" applyFill="1" applyAlignment="1">
      <alignment horizontal="left"/>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left" vertical="top" wrapText="1"/>
    </xf>
    <xf numFmtId="0" fontId="0" fillId="0" borderId="0" xfId="0" applyAlignment="1">
      <alignment horizontal="left" vertical="top"/>
    </xf>
    <xf numFmtId="0" fontId="3" fillId="4" borderId="1" xfId="0" applyFont="1" applyFill="1" applyBorder="1" applyAlignment="1">
      <alignment horizontal="left"/>
    </xf>
    <xf numFmtId="0" fontId="1" fillId="4" borderId="1" xfId="0" applyFont="1" applyFill="1" applyBorder="1" applyAlignment="1">
      <alignment horizontal="left"/>
    </xf>
    <xf numFmtId="6" fontId="0" fillId="0" borderId="2" xfId="0" quotePrefix="1" applyNumberFormat="1" applyBorder="1" applyAlignment="1">
      <alignment horizontal="center" vertical="top"/>
    </xf>
    <xf numFmtId="6" fontId="0" fillId="0" borderId="3" xfId="0" applyNumberFormat="1" applyBorder="1" applyAlignment="1">
      <alignment horizontal="center" vertical="top"/>
    </xf>
    <xf numFmtId="6" fontId="0" fillId="0" borderId="4" xfId="0" applyNumberFormat="1" applyBorder="1" applyAlignment="1">
      <alignment horizontal="center" vertical="top"/>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0" fillId="0" borderId="3" xfId="0" applyBorder="1"/>
    <xf numFmtId="0" fontId="0" fillId="0" borderId="4" xfId="0" applyBorder="1"/>
    <xf numFmtId="0" fontId="0" fillId="2" borderId="1" xfId="0" applyFill="1" applyBorder="1" applyAlignment="1">
      <alignment horizontal="left" wrapText="1"/>
    </xf>
  </cellXfs>
  <cellStyles count="5">
    <cellStyle name="Lien hypertexte" xfId="3" builtinId="8"/>
    <cellStyle name="Monétaire" xfId="1" builtinId="4"/>
    <cellStyle name="Normal" xfId="0" builtinId="0"/>
    <cellStyle name="P- Rubrique" xfId="4"/>
    <cellStyle name="Pourcentage" xfId="2" builtinId="5"/>
  </cellStyles>
  <dxfs count="38">
    <dxf>
      <font>
        <b val="0"/>
        <i val="0"/>
        <strike val="0"/>
        <condense val="0"/>
        <extend val="0"/>
        <outline val="0"/>
        <shadow val="0"/>
        <u val="none"/>
        <vertAlign val="baseline"/>
        <sz val="9"/>
        <color theme="1"/>
        <name val="Gill Sans MT"/>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9"/>
        <color theme="1"/>
        <name val="Gill Sans MT"/>
        <scheme val="none"/>
      </font>
      <alignment horizontal="center" vertical="bottom" textRotation="0" wrapText="0" indent="0" justifyLastLine="0" shrinkToFit="0" readingOrder="0"/>
    </dxf>
    <dxf>
      <border outline="0">
        <top style="thin">
          <color auto="1"/>
        </top>
      </border>
    </dxf>
    <dxf>
      <border outline="0">
        <bottom style="thin">
          <color theme="4" tint="0.39997558519241921"/>
        </bottom>
      </border>
    </dxf>
    <dxf>
      <font>
        <b/>
        <i val="0"/>
        <strike val="0"/>
        <condense val="0"/>
        <extend val="0"/>
        <outline val="0"/>
        <shadow val="0"/>
        <u val="none"/>
        <vertAlign val="baseline"/>
        <sz val="9"/>
        <color theme="0"/>
        <name val="Gill Sans MT"/>
        <scheme val="none"/>
      </font>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0.5"/>
        <color theme="1"/>
        <name val="Calibri"/>
        <scheme val="minor"/>
      </font>
      <fill>
        <patternFill patternType="none">
          <fgColor indexed="64"/>
          <bgColor indexed="65"/>
        </patternFill>
      </fill>
    </dxf>
    <dxf>
      <font>
        <b val="0"/>
        <i val="0"/>
        <strike val="0"/>
        <condense val="0"/>
        <extend val="0"/>
        <outline val="0"/>
        <shadow val="0"/>
        <u val="none"/>
        <vertAlign val="baseline"/>
        <sz val="10.5"/>
        <color theme="1"/>
        <name val="Calibri"/>
        <scheme val="minor"/>
      </font>
      <numFmt numFmtId="166" formatCode="_-* #,##0\ &quot;€&quot;_-;\-* #,##0\ &quot;€&quot;_-;_-* &quot;-&quot;??\ &quot;€&quot;_-;_-@_-"/>
      <fill>
        <patternFill patternType="none">
          <fgColor indexed="64"/>
          <bgColor auto="1"/>
        </patternFill>
      </fill>
    </dxf>
    <dxf>
      <font>
        <b val="0"/>
        <i val="0"/>
        <strike val="0"/>
        <condense val="0"/>
        <extend val="0"/>
        <outline val="0"/>
        <shadow val="0"/>
        <u val="none"/>
        <vertAlign val="baseline"/>
        <sz val="10.5"/>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theme="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5"/>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5"/>
        <color theme="1"/>
        <name val="Calibri"/>
        <scheme val="min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5"/>
        <color theme="1"/>
        <name val="Calibri"/>
        <scheme val="minor"/>
      </font>
      <fill>
        <patternFill patternType="none">
          <fgColor indexed="64"/>
          <bgColor indexed="65"/>
        </patternFill>
      </fill>
    </dxf>
    <dxf>
      <font>
        <b val="0"/>
        <i val="0"/>
        <strike val="0"/>
        <condense val="0"/>
        <extend val="0"/>
        <outline val="0"/>
        <shadow val="0"/>
        <u val="none"/>
        <vertAlign val="baseline"/>
        <sz val="10.5"/>
        <color theme="1"/>
        <name val="Calibri"/>
        <scheme val="minor"/>
      </font>
      <fill>
        <patternFill patternType="none">
          <fgColor indexed="64"/>
          <bgColor auto="1"/>
        </patternFill>
      </fill>
    </dxf>
    <dxf>
      <font>
        <b val="0"/>
        <i val="0"/>
        <strike val="0"/>
        <condense val="0"/>
        <extend val="0"/>
        <outline val="0"/>
        <shadow val="0"/>
        <u val="none"/>
        <vertAlign val="baseline"/>
        <sz val="10.5"/>
        <color theme="1"/>
        <name val="Calibri"/>
        <scheme val="minor"/>
      </font>
      <fill>
        <patternFill patternType="solid">
          <fgColor indexed="64"/>
          <bgColor theme="0"/>
        </patternFill>
      </fill>
    </dxf>
    <dxf>
      <font>
        <b val="0"/>
        <i val="0"/>
        <strike val="0"/>
        <condense val="0"/>
        <extend val="0"/>
        <outline val="0"/>
        <shadow val="0"/>
        <u val="none"/>
        <vertAlign val="baseline"/>
        <sz val="10.5"/>
        <color theme="1"/>
        <name val="Calibri"/>
        <scheme val="minor"/>
      </font>
      <fill>
        <patternFill patternType="solid">
          <fgColor indexed="64"/>
          <bgColor theme="0"/>
        </patternFill>
      </fill>
    </dxf>
    <dxf>
      <font>
        <b val="0"/>
        <i val="0"/>
        <strike val="0"/>
        <condense val="0"/>
        <extend val="0"/>
        <outline val="0"/>
        <shadow val="0"/>
        <u val="none"/>
        <vertAlign val="baseline"/>
        <sz val="10.5"/>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5"/>
        <color theme="1"/>
        <name val="Calibri"/>
        <scheme val="minor"/>
      </font>
      <numFmt numFmtId="0" formatCode="General"/>
      <fill>
        <patternFill patternType="solid">
          <fgColor indexed="64"/>
          <bgColor theme="0"/>
        </patternFill>
      </fill>
    </dxf>
    <dxf>
      <font>
        <b val="0"/>
        <i val="0"/>
        <strike val="0"/>
        <condense val="0"/>
        <extend val="0"/>
        <outline val="0"/>
        <shadow val="0"/>
        <u val="none"/>
        <vertAlign val="baseline"/>
        <sz val="10.5"/>
        <color theme="1"/>
        <name val="Calibri"/>
        <scheme val="minor"/>
      </font>
      <fill>
        <patternFill patternType="solid">
          <fgColor indexed="64"/>
          <bgColor theme="0"/>
        </patternFill>
      </fill>
    </dxf>
    <dxf>
      <font>
        <b val="0"/>
        <i val="0"/>
        <strike val="0"/>
        <condense val="0"/>
        <extend val="0"/>
        <outline val="0"/>
        <shadow val="0"/>
        <u val="none"/>
        <vertAlign val="baseline"/>
        <sz val="10.5"/>
        <color auto="1"/>
        <name val="Calibri"/>
        <scheme val="minor"/>
      </font>
      <fill>
        <patternFill patternType="solid">
          <fgColor indexed="64"/>
          <bgColor theme="0"/>
        </patternFill>
      </fill>
    </dxf>
    <dxf>
      <fill>
        <patternFill patternType="lightUp">
          <fgColor theme="4"/>
          <bgColor auto="1"/>
        </patternFill>
      </fill>
    </dxf>
    <dxf>
      <font>
        <b/>
        <i val="0"/>
        <strike val="0"/>
        <color theme="7"/>
      </font>
    </dxf>
    <dxf>
      <fill>
        <patternFill patternType="lightUp">
          <fgColor theme="4"/>
          <bgColor auto="1"/>
        </patternFill>
      </fill>
    </dxf>
    <dxf>
      <font>
        <color theme="6" tint="0.39994506668294322"/>
      </font>
    </dxf>
    <dxf>
      <font>
        <color theme="6" tint="0.39994506668294322"/>
      </font>
    </dxf>
    <dxf>
      <fill>
        <patternFill patternType="lightUp">
          <fgColor theme="4"/>
          <bgColor auto="1"/>
        </patternFill>
      </fill>
    </dxf>
    <dxf>
      <fill>
        <patternFill patternType="lightUp">
          <fgColor theme="8" tint="0.39994506668294322"/>
          <bgColor auto="1"/>
        </patternFill>
      </fill>
    </dxf>
    <dxf>
      <fill>
        <patternFill patternType="lightUp">
          <fgColor theme="4"/>
        </patternFill>
      </fill>
    </dxf>
    <dxf>
      <font>
        <color theme="6" tint="0.39994506668294322"/>
      </font>
    </dxf>
    <dxf>
      <font>
        <b/>
        <i val="0"/>
        <strike val="0"/>
        <color theme="7"/>
      </font>
    </dxf>
    <dxf>
      <fill>
        <patternFill>
          <bgColor theme="8"/>
        </patternFill>
      </fill>
    </dxf>
    <dxf>
      <fill>
        <patternFill>
          <bgColor theme="8"/>
        </patternFill>
      </fill>
    </dxf>
    <dxf>
      <fill>
        <patternFill>
          <bgColor theme="8"/>
        </patternFill>
      </fill>
    </dxf>
    <dxf>
      <font>
        <color auto="1"/>
      </font>
      <fill>
        <patternFill patternType="solid">
          <bgColor theme="0" tint="-4.9989318521683403E-2"/>
        </patternFill>
      </fill>
    </dxf>
    <dxf>
      <font>
        <b/>
        <i val="0"/>
      </font>
    </dxf>
    <dxf>
      <font>
        <b/>
        <i val="0"/>
      </font>
    </dxf>
    <dxf>
      <font>
        <b/>
        <i val="0"/>
      </font>
      <border>
        <top style="double">
          <color theme="5"/>
        </top>
      </border>
    </dxf>
    <dxf>
      <font>
        <b/>
        <i val="0"/>
        <color theme="0"/>
      </font>
      <fill>
        <patternFill>
          <bgColor theme="5"/>
        </patternFill>
      </fill>
    </dxf>
    <dxf>
      <border>
        <left style="thin">
          <color theme="5"/>
        </left>
        <right style="thin">
          <color theme="5"/>
        </right>
        <top style="thin">
          <color theme="5"/>
        </top>
        <bottom style="thin">
          <color theme="5"/>
        </bottom>
        <vertical style="thin">
          <color theme="5"/>
        </vertical>
        <horizontal style="thin">
          <color theme="5"/>
        </horizontal>
      </border>
    </dxf>
  </dxfs>
  <tableStyles count="1" defaultTableStyle="TableStyleMedium2" defaultPivotStyle="PivotStyleLight16">
    <tableStyle name="Ttableau Pluricité 1" pivot="0" count="6">
      <tableStyleElement type="wholeTable" dxfId="37"/>
      <tableStyleElement type="headerRow" dxfId="36"/>
      <tableStyleElement type="totalRow" dxfId="35"/>
      <tableStyleElement type="firstColumn" dxfId="34"/>
      <tableStyleElement type="lastColumn" dxfId="33"/>
      <tableStyleElement type="secondRow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cid:image001.png@01D72C8B.46A713F0" TargetMode="External"/><Relationship Id="rId2" Type="http://schemas.openxmlformats.org/officeDocument/2006/relationships/image" Target="../media/image1.png"/><Relationship Id="rId1" Type="http://schemas.openxmlformats.org/officeDocument/2006/relationships/hyperlink" Target="#'0. Notice d''utilisation '!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0. Notice d''utilisation '!A1"/><Relationship Id="rId1" Type="http://schemas.openxmlformats.org/officeDocument/2006/relationships/image" Target="../media/image2.png"/><Relationship Id="rId4" Type="http://schemas.openxmlformats.org/officeDocument/2006/relationships/image" Target="cid:image001.png@01D72C84.0DED9C20" TargetMode="External"/></Relationships>
</file>

<file path=xl/drawings/drawing1.xml><?xml version="1.0" encoding="utf-8"?>
<xdr:wsDr xmlns:xdr="http://schemas.openxmlformats.org/drawingml/2006/spreadsheetDrawing" xmlns:a="http://schemas.openxmlformats.org/drawingml/2006/main">
  <xdr:twoCellAnchor>
    <xdr:from>
      <xdr:col>1</xdr:col>
      <xdr:colOff>96332</xdr:colOff>
      <xdr:row>1</xdr:row>
      <xdr:rowOff>77115</xdr:rowOff>
    </xdr:from>
    <xdr:to>
      <xdr:col>1</xdr:col>
      <xdr:colOff>762000</xdr:colOff>
      <xdr:row>3</xdr:row>
      <xdr:rowOff>132481</xdr:rowOff>
    </xdr:to>
    <xdr:sp macro="" textlink="">
      <xdr:nvSpPr>
        <xdr:cNvPr id="2" name="Organigramme : Données stockées 1">
          <a:hlinkClick xmlns:r="http://schemas.openxmlformats.org/officeDocument/2006/relationships" r:id="rId1"/>
          <a:extLst>
            <a:ext uri="{FF2B5EF4-FFF2-40B4-BE49-F238E27FC236}">
              <a16:creationId xmlns="" xmlns:a16="http://schemas.microsoft.com/office/drawing/2014/main" id="{F19A218D-831F-43AC-80AD-83EDFE984ECE}"/>
            </a:ext>
          </a:extLst>
        </xdr:cNvPr>
        <xdr:cNvSpPr/>
      </xdr:nvSpPr>
      <xdr:spPr>
        <a:xfrm>
          <a:off x="334457" y="258090"/>
          <a:ext cx="665668" cy="417316"/>
        </a:xfrm>
        <a:prstGeom prst="flowChartOnlineStorage">
          <a:avLst/>
        </a:prstGeom>
        <a:solidFill>
          <a:schemeClr val="bg1">
            <a:lumMod val="85000"/>
          </a:schemeClr>
        </a:solidFill>
        <a:ln>
          <a:noFill/>
        </a:ln>
        <a:effectLst>
          <a:outerShdw blurRad="190500" dist="139700" dir="2220000" sx="65000" sy="65000" algn="ctr">
            <a:srgbClr val="000000">
              <a:alpha val="30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18000" bIns="0" rtlCol="0" anchor="ctr"/>
        <a:lstStyle/>
        <a:p>
          <a:pPr marL="0" indent="0" algn="ctr"/>
          <a:r>
            <a:rPr lang="fr-FR" sz="1000" b="1">
              <a:solidFill>
                <a:schemeClr val="accent5">
                  <a:lumMod val="50000"/>
                </a:schemeClr>
              </a:solidFill>
              <a:latin typeface="+mn-lt"/>
              <a:ea typeface="+mn-ea"/>
              <a:cs typeface="+mn-cs"/>
            </a:rPr>
            <a:t>Notice</a:t>
          </a:r>
        </a:p>
      </xdr:txBody>
    </xdr:sp>
    <xdr:clientData/>
  </xdr:twoCellAnchor>
  <xdr:twoCellAnchor>
    <xdr:from>
      <xdr:col>1</xdr:col>
      <xdr:colOff>1</xdr:colOff>
      <xdr:row>0</xdr:row>
      <xdr:rowOff>178593</xdr:rowOff>
    </xdr:from>
    <xdr:to>
      <xdr:col>2</xdr:col>
      <xdr:colOff>369094</xdr:colOff>
      <xdr:row>4</xdr:row>
      <xdr:rowOff>0</xdr:rowOff>
    </xdr:to>
    <xdr:pic>
      <xdr:nvPicPr>
        <xdr:cNvPr id="3" name="Image 2" descr="logo grand"/>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238126" y="178593"/>
          <a:ext cx="1140618" cy="545307"/>
        </a:xfrm>
        <a:prstGeom prst="rect">
          <a:avLst/>
        </a:prstGeom>
        <a:solidFill>
          <a:sysClr val="window" lastClr="FFFF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2145</xdr:colOff>
      <xdr:row>3</xdr:row>
      <xdr:rowOff>127609</xdr:rowOff>
    </xdr:to>
    <xdr:pic>
      <xdr:nvPicPr>
        <xdr:cNvPr id="2" name="Image 1">
          <a:extLst>
            <a:ext uri="{FF2B5EF4-FFF2-40B4-BE49-F238E27FC236}">
              <a16:creationId xmlns="" xmlns:a16="http://schemas.microsoft.com/office/drawing/2014/main" id="{D74CF27B-8BBA-44F3-90C2-69C01D418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10800" y="114300"/>
          <a:ext cx="2145" cy="508609"/>
        </a:xfrm>
        <a:prstGeom prst="rect">
          <a:avLst/>
        </a:prstGeom>
      </xdr:spPr>
    </xdr:pic>
    <xdr:clientData/>
  </xdr:twoCellAnchor>
  <xdr:twoCellAnchor>
    <xdr:from>
      <xdr:col>10</xdr:col>
      <xdr:colOff>102958</xdr:colOff>
      <xdr:row>1</xdr:row>
      <xdr:rowOff>30733</xdr:rowOff>
    </xdr:from>
    <xdr:to>
      <xdr:col>10</xdr:col>
      <xdr:colOff>768626</xdr:colOff>
      <xdr:row>1</xdr:row>
      <xdr:rowOff>331305</xdr:rowOff>
    </xdr:to>
    <xdr:sp macro="" textlink="">
      <xdr:nvSpPr>
        <xdr:cNvPr id="4" name="Organigramme : Données stockées 3">
          <a:hlinkClick xmlns:r="http://schemas.openxmlformats.org/officeDocument/2006/relationships" r:id="rId2"/>
          <a:extLst>
            <a:ext uri="{FF2B5EF4-FFF2-40B4-BE49-F238E27FC236}">
              <a16:creationId xmlns="" xmlns:a16="http://schemas.microsoft.com/office/drawing/2014/main" id="{F648FF5D-8BDD-4EB3-A1A5-74178968108D}"/>
            </a:ext>
          </a:extLst>
        </xdr:cNvPr>
        <xdr:cNvSpPr/>
      </xdr:nvSpPr>
      <xdr:spPr>
        <a:xfrm>
          <a:off x="7961083" y="145033"/>
          <a:ext cx="665668" cy="300572"/>
        </a:xfrm>
        <a:prstGeom prst="flowChartOnlineStorage">
          <a:avLst/>
        </a:prstGeom>
        <a:solidFill>
          <a:schemeClr val="bg1">
            <a:lumMod val="85000"/>
          </a:schemeClr>
        </a:solidFill>
        <a:ln>
          <a:noFill/>
        </a:ln>
        <a:effectLst>
          <a:outerShdw blurRad="190500" dist="139700" dir="2220000" sx="65000" sy="65000" algn="ctr">
            <a:srgbClr val="000000">
              <a:alpha val="3000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18000" bIns="0" rtlCol="0" anchor="ctr"/>
        <a:lstStyle/>
        <a:p>
          <a:pPr marL="0" indent="0" algn="ctr"/>
          <a:r>
            <a:rPr lang="fr-FR" sz="1000" b="1">
              <a:solidFill>
                <a:schemeClr val="accent5">
                  <a:lumMod val="50000"/>
                </a:schemeClr>
              </a:solidFill>
              <a:latin typeface="+mn-lt"/>
              <a:ea typeface="+mn-ea"/>
              <a:cs typeface="+mn-cs"/>
            </a:rPr>
            <a:t>Notice</a:t>
          </a:r>
        </a:p>
      </xdr:txBody>
    </xdr:sp>
    <xdr:clientData/>
  </xdr:twoCellAnchor>
  <xdr:twoCellAnchor>
    <xdr:from>
      <xdr:col>10</xdr:col>
      <xdr:colOff>596901</xdr:colOff>
      <xdr:row>1</xdr:row>
      <xdr:rowOff>17463</xdr:rowOff>
    </xdr:from>
    <xdr:to>
      <xdr:col>11</xdr:col>
      <xdr:colOff>33337</xdr:colOff>
      <xdr:row>2</xdr:row>
      <xdr:rowOff>15875</xdr:rowOff>
    </xdr:to>
    <xdr:pic>
      <xdr:nvPicPr>
        <xdr:cNvPr id="5" name="Image 4" descr="logo grand"/>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8645526" y="131763"/>
          <a:ext cx="760411" cy="350837"/>
        </a:xfrm>
        <a:prstGeom prst="rect">
          <a:avLst/>
        </a:prstGeom>
        <a:solidFill>
          <a:sysClr val="window" lastClr="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xtro.expertisefrance.fr\partages\commun\2.%20Suivi-Evaluation\2.%20Outils%20S&amp;E%20EF%20finalis&#233;s\Guide%20SE\Kit%20ressources\03_DO_F018_v02%20KIT-Budget%20-%20Outil%20estimation%20Ressour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Notice d'utilisation "/>
      <sheetName val="1. Enjeux et ressources SE"/>
      <sheetName val="2. Budget SE"/>
      <sheetName val="3.Ne pas toucher - paramètres"/>
      <sheetName val="log"/>
      <sheetName val="03_DO_F018_v02 KIT-Budget - Out"/>
    </sheetNames>
    <sheetDataSet>
      <sheetData sheetId="0"/>
      <sheetData sheetId="1">
        <row r="19">
          <cell r="I19">
            <v>0</v>
          </cell>
          <cell r="J19">
            <v>5</v>
          </cell>
          <cell r="K19">
            <v>11</v>
          </cell>
        </row>
        <row r="20">
          <cell r="I20">
            <v>4</v>
          </cell>
          <cell r="J20">
            <v>10</v>
          </cell>
          <cell r="K20">
            <v>15</v>
          </cell>
        </row>
        <row r="48">
          <cell r="E48">
            <v>6</v>
          </cell>
        </row>
      </sheetData>
      <sheetData sheetId="2">
        <row r="8">
          <cell r="G8">
            <v>1</v>
          </cell>
        </row>
        <row r="16">
          <cell r="G16" t="str">
            <v>Protocole n°2</v>
          </cell>
        </row>
        <row r="31">
          <cell r="J31">
            <v>77744</v>
          </cell>
        </row>
        <row r="32">
          <cell r="K32">
            <v>1.4135272727272727E-2</v>
          </cell>
        </row>
      </sheetData>
      <sheetData sheetId="3"/>
      <sheetData sheetId="4"/>
      <sheetData sheetId="5" refreshError="1"/>
    </sheetDataSet>
  </externalBook>
</externalLink>
</file>

<file path=xl/tables/table1.xml><?xml version="1.0" encoding="utf-8"?>
<table xmlns="http://schemas.openxmlformats.org/spreadsheetml/2006/main" id="1" name="Tab_contenu_protocole" displayName="Tab_contenu_protocole" ref="A18:F48" headerRowDxfId="18" dataDxfId="17">
  <autoFilter ref="A18:F48"/>
  <tableColumns count="6">
    <tableColumn id="1" name="Index" dataDxfId="16" totalsRowDxfId="15">
      <calculatedColumnFormula>Tab_contenu_protocole[[#This Row],[Protocole]]&amp;Tab_contenu_protocole[[#This Row],[Poste de dépense]]</calculatedColumnFormula>
    </tableColumn>
    <tableColumn id="2" name="Protocole" dataDxfId="14" totalsRowDxfId="13"/>
    <tableColumn id="3" name="Poste de dépense" dataDxfId="12" totalsRowDxfId="11"/>
    <tableColumn id="4" name="Méthode de calcul" dataDxfId="10" totalsRowDxfId="9"/>
    <tableColumn id="5" name="Valeur cible" dataDxfId="8" totalsRowDxfId="7"/>
    <tableColumn id="6" name="Valeur numérique " dataDxfId="6" totalsRowDxfId="5" dataCellStyle="Monétaire"/>
  </tableColumns>
  <tableStyleInfo name="Ttableau Pluricité 1" showFirstColumn="0" showLastColumn="0" showRowStripes="1" showColumnStripes="0"/>
</table>
</file>

<file path=xl/tables/table2.xml><?xml version="1.0" encoding="utf-8"?>
<table xmlns="http://schemas.openxmlformats.org/spreadsheetml/2006/main" id="2" name="Tableau_couts_unitaires" displayName="Tableau_couts_unitaires" ref="C7:D14" totalsRowShown="0" headerRowDxfId="4" headerRowBorderDxfId="3" tableBorderDxfId="2">
  <autoFilter ref="C7:D14"/>
  <tableColumns count="2">
    <tableColumn id="1" name="Montants unitaires forfaitaires" dataDxfId="1"/>
    <tableColumn id="2" name="En euros " dataDxfId="0"/>
  </tableColumns>
  <tableStyleInfo name="Ttableau Pluricité 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hyperlink" Target="mailto:=Cout_atelier_reunion_S_E*@[Valeur%20cibl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L45"/>
  <sheetViews>
    <sheetView topLeftCell="A21" zoomScale="80" zoomScaleNormal="80" workbookViewId="0">
      <selection activeCell="E38" sqref="E38"/>
    </sheetView>
  </sheetViews>
  <sheetFormatPr baseColWidth="10" defaultColWidth="11.54296875" defaultRowHeight="14" x14ac:dyDescent="0.35"/>
  <cols>
    <col min="1" max="1" width="3.54296875" style="21" customWidth="1"/>
    <col min="2" max="2" width="11.54296875" style="21"/>
    <col min="3" max="3" width="105" style="21" customWidth="1"/>
    <col min="4" max="4" width="3.81640625" style="21" hidden="1" customWidth="1"/>
    <col min="5" max="5" width="15.453125" style="21" bestFit="1" customWidth="1"/>
    <col min="6" max="6" width="6.54296875" style="21" customWidth="1"/>
    <col min="7" max="8" width="5.26953125" style="21" customWidth="1"/>
    <col min="9" max="11" width="45.1796875" style="21" customWidth="1"/>
    <col min="12" max="16384" width="11.54296875" style="21"/>
  </cols>
  <sheetData>
    <row r="2" spans="2:11" ht="13.5" customHeight="1" x14ac:dyDescent="0.35">
      <c r="B2" s="168"/>
      <c r="C2" s="169" t="s">
        <v>109</v>
      </c>
      <c r="D2" s="22"/>
      <c r="E2" s="22"/>
      <c r="F2" s="170"/>
      <c r="G2" s="171"/>
    </row>
    <row r="3" spans="2:11" ht="11.25" customHeight="1" x14ac:dyDescent="0.35">
      <c r="B3" s="168"/>
      <c r="C3" s="169"/>
      <c r="D3" s="22"/>
      <c r="E3" s="22"/>
      <c r="F3" s="170"/>
      <c r="G3" s="171"/>
      <c r="H3" s="23"/>
      <c r="I3" s="23"/>
    </row>
    <row r="4" spans="2:11" ht="12" customHeight="1" x14ac:dyDescent="0.35">
      <c r="B4" s="168"/>
      <c r="C4" s="169"/>
      <c r="D4" s="22"/>
      <c r="E4" s="22"/>
      <c r="F4" s="170"/>
      <c r="G4" s="171"/>
      <c r="H4" s="23"/>
      <c r="I4" s="23"/>
    </row>
    <row r="5" spans="2:11" s="24" customFormat="1" ht="14.5" x14ac:dyDescent="0.35">
      <c r="B5" s="25"/>
      <c r="C5" s="26"/>
      <c r="D5" s="26"/>
      <c r="E5" s="26"/>
      <c r="F5" s="26"/>
    </row>
    <row r="6" spans="2:11" ht="15.5" x14ac:dyDescent="0.35">
      <c r="B6" s="27"/>
      <c r="C6" s="172" t="s">
        <v>97</v>
      </c>
      <c r="D6" s="173"/>
      <c r="E6" s="174"/>
      <c r="F6" s="28"/>
    </row>
    <row r="7" spans="2:11" x14ac:dyDescent="0.35">
      <c r="B7" s="27"/>
      <c r="C7" s="195" t="s">
        <v>111</v>
      </c>
      <c r="D7" s="196"/>
      <c r="E7" s="197"/>
      <c r="F7" s="29"/>
    </row>
    <row r="8" spans="2:11" x14ac:dyDescent="0.35">
      <c r="B8" s="27"/>
      <c r="C8" s="195"/>
      <c r="D8" s="196"/>
      <c r="E8" s="197"/>
      <c r="F8" s="29"/>
    </row>
    <row r="9" spans="2:11" x14ac:dyDescent="0.35">
      <c r="B9" s="27"/>
      <c r="C9" s="195"/>
      <c r="D9" s="196"/>
      <c r="E9" s="197"/>
      <c r="F9" s="29"/>
    </row>
    <row r="10" spans="2:11" x14ac:dyDescent="0.35">
      <c r="B10" s="27"/>
      <c r="C10" s="195"/>
      <c r="D10" s="196"/>
      <c r="E10" s="197"/>
      <c r="F10" s="29"/>
    </row>
    <row r="11" spans="2:11" x14ac:dyDescent="0.35">
      <c r="B11" s="27"/>
      <c r="C11" s="195"/>
      <c r="D11" s="196"/>
      <c r="E11" s="197"/>
      <c r="F11" s="29"/>
    </row>
    <row r="12" spans="2:11" x14ac:dyDescent="0.35">
      <c r="B12" s="27"/>
      <c r="C12" s="195"/>
      <c r="D12" s="196"/>
      <c r="E12" s="197"/>
      <c r="F12" s="29"/>
    </row>
    <row r="13" spans="2:11" x14ac:dyDescent="0.35">
      <c r="B13" s="27"/>
      <c r="C13" s="195"/>
      <c r="D13" s="196"/>
      <c r="E13" s="197"/>
      <c r="F13" s="29"/>
    </row>
    <row r="14" spans="2:11" x14ac:dyDescent="0.35">
      <c r="B14" s="27"/>
      <c r="C14" s="195"/>
      <c r="D14" s="196"/>
      <c r="E14" s="197"/>
      <c r="F14" s="29"/>
    </row>
    <row r="15" spans="2:11" x14ac:dyDescent="0.35">
      <c r="B15" s="27"/>
      <c r="C15" s="195"/>
      <c r="D15" s="196"/>
      <c r="E15" s="197"/>
      <c r="F15" s="29"/>
    </row>
    <row r="16" spans="2:11" ht="14.5" hidden="1" thickBot="1" x14ac:dyDescent="0.4">
      <c r="B16" s="27"/>
      <c r="C16" s="195"/>
      <c r="D16" s="196"/>
      <c r="E16" s="197"/>
      <c r="F16" s="29"/>
      <c r="H16" s="30"/>
      <c r="I16" s="186" t="s">
        <v>98</v>
      </c>
      <c r="J16" s="186"/>
      <c r="K16" s="186"/>
    </row>
    <row r="17" spans="2:12" ht="14.5" hidden="1" thickBot="1" x14ac:dyDescent="0.4">
      <c r="B17" s="27"/>
      <c r="C17" s="195"/>
      <c r="D17" s="196"/>
      <c r="E17" s="197"/>
      <c r="F17" s="29"/>
      <c r="H17" s="30"/>
      <c r="I17" s="30"/>
      <c r="J17" s="30"/>
      <c r="K17" s="30"/>
    </row>
    <row r="18" spans="2:12" hidden="1" x14ac:dyDescent="0.35">
      <c r="B18" s="27"/>
      <c r="C18" s="195"/>
      <c r="D18" s="196"/>
      <c r="E18" s="197"/>
      <c r="F18" s="29"/>
      <c r="H18" s="31" t="s">
        <v>99</v>
      </c>
      <c r="I18" s="32" t="s">
        <v>100</v>
      </c>
      <c r="J18" s="32" t="s">
        <v>101</v>
      </c>
      <c r="K18" s="32" t="s">
        <v>102</v>
      </c>
    </row>
    <row r="19" spans="2:12" hidden="1" x14ac:dyDescent="0.35">
      <c r="B19" s="27"/>
      <c r="C19" s="195"/>
      <c r="D19" s="196"/>
      <c r="E19" s="197"/>
      <c r="F19" s="29"/>
      <c r="H19" s="31" t="s">
        <v>103</v>
      </c>
      <c r="I19" s="32">
        <f>SUMIF(D25:D33,"&lt;0")+SUMIF(D38:D42,"&lt;0")</f>
        <v>0</v>
      </c>
      <c r="J19" s="32">
        <f>I20+1</f>
        <v>4</v>
      </c>
      <c r="K19" s="32">
        <f>J20+1</f>
        <v>9</v>
      </c>
    </row>
    <row r="20" spans="2:12" hidden="1" x14ac:dyDescent="0.35">
      <c r="B20" s="27"/>
      <c r="C20" s="195"/>
      <c r="D20" s="196"/>
      <c r="E20" s="197"/>
      <c r="F20" s="29"/>
      <c r="H20" s="31" t="s">
        <v>104</v>
      </c>
      <c r="I20" s="32">
        <v>3</v>
      </c>
      <c r="J20" s="32">
        <v>8</v>
      </c>
      <c r="K20" s="32">
        <f>SUM(D25:D33)+SUM(D38:D42)</f>
        <v>13</v>
      </c>
    </row>
    <row r="21" spans="2:12" x14ac:dyDescent="0.35">
      <c r="B21" s="27"/>
      <c r="C21" s="198"/>
      <c r="D21" s="199"/>
      <c r="E21" s="200"/>
      <c r="F21" s="29"/>
    </row>
    <row r="22" spans="2:12" ht="15" thickBot="1" x14ac:dyDescent="0.4">
      <c r="B22" s="27"/>
      <c r="C22" s="33"/>
      <c r="D22" s="33"/>
      <c r="E22" s="33"/>
      <c r="F22" s="33"/>
    </row>
    <row r="23" spans="2:12" ht="15" thickBot="1" x14ac:dyDescent="0.4">
      <c r="B23" s="27"/>
      <c r="C23" s="187" t="s">
        <v>110</v>
      </c>
      <c r="D23" s="188"/>
      <c r="E23" s="189"/>
      <c r="F23" s="34"/>
    </row>
    <row r="24" spans="2:12" ht="29.5" thickBot="1" x14ac:dyDescent="0.4">
      <c r="B24" s="27"/>
      <c r="C24" s="35" t="s">
        <v>105</v>
      </c>
      <c r="D24" s="36" t="s">
        <v>106</v>
      </c>
      <c r="E24" s="37" t="s">
        <v>107</v>
      </c>
      <c r="F24" s="38"/>
      <c r="H24" s="39"/>
      <c r="I24" s="190" t="s">
        <v>118</v>
      </c>
      <c r="J24" s="191"/>
      <c r="K24" s="192"/>
    </row>
    <row r="25" spans="2:12" ht="31" x14ac:dyDescent="0.35">
      <c r="B25" s="27"/>
      <c r="C25" s="40" t="s">
        <v>113</v>
      </c>
      <c r="D25" s="41">
        <v>2</v>
      </c>
      <c r="E25" s="42" t="s">
        <v>189</v>
      </c>
      <c r="F25" s="38"/>
      <c r="H25" s="39"/>
      <c r="I25" s="43" t="str">
        <f>" --&gt; Protocole 1 (enjeux capitalisation modérés)
["&amp;I19&amp;" - "&amp;I20&amp;" ]"</f>
        <v xml:space="preserve"> --&gt; Protocole 1 (enjeux capitalisation modérés)
[0 - 3 ]</v>
      </c>
      <c r="J25" s="44" t="str">
        <f>" --&gt; Protocole 2 (enjeux capitalisation identifiés)
["&amp;J19&amp;" - "&amp;J20&amp;" ]"</f>
        <v xml:space="preserve"> --&gt; Protocole 2 (enjeux capitalisation identifiés)
[4 - 8 ]</v>
      </c>
      <c r="K25" s="45" t="str">
        <f>"--&gt;  Protocole 3 (enjeux forts)
["&amp;K19&amp;" - "&amp;K20&amp;" ]"</f>
        <v>--&gt;  Protocole 3 (enjeux forts)
[9 - 13 ]</v>
      </c>
      <c r="L25" s="46"/>
    </row>
    <row r="26" spans="2:12" ht="33" customHeight="1" x14ac:dyDescent="0.35">
      <c r="B26" s="27"/>
      <c r="C26" s="47" t="s">
        <v>108</v>
      </c>
      <c r="D26" s="41">
        <v>1</v>
      </c>
      <c r="E26" s="42" t="s">
        <v>189</v>
      </c>
      <c r="F26" s="38"/>
      <c r="H26" s="39"/>
      <c r="I26" s="177" t="s">
        <v>112</v>
      </c>
      <c r="J26" s="180" t="s">
        <v>174</v>
      </c>
      <c r="K26" s="183" t="s">
        <v>170</v>
      </c>
    </row>
    <row r="27" spans="2:12" ht="34.5" customHeight="1" x14ac:dyDescent="0.35">
      <c r="B27" s="27"/>
      <c r="C27" s="48" t="s">
        <v>172</v>
      </c>
      <c r="D27" s="41">
        <v>1</v>
      </c>
      <c r="E27" s="42" t="s">
        <v>189</v>
      </c>
      <c r="F27" s="38"/>
      <c r="H27" s="39"/>
      <c r="I27" s="178"/>
      <c r="J27" s="181"/>
      <c r="K27" s="184"/>
    </row>
    <row r="28" spans="2:12" ht="28.5" customHeight="1" x14ac:dyDescent="0.35">
      <c r="B28" s="27"/>
      <c r="C28" s="48" t="s">
        <v>114</v>
      </c>
      <c r="D28" s="41">
        <v>2</v>
      </c>
      <c r="E28" s="42" t="s">
        <v>189</v>
      </c>
      <c r="F28" s="38"/>
      <c r="H28" s="39"/>
      <c r="I28" s="178"/>
      <c r="J28" s="181"/>
      <c r="K28" s="184"/>
    </row>
    <row r="29" spans="2:12" ht="15.5" x14ac:dyDescent="0.35">
      <c r="B29" s="27"/>
      <c r="C29" s="49" t="s">
        <v>115</v>
      </c>
      <c r="D29" s="41">
        <v>1</v>
      </c>
      <c r="E29" s="42" t="s">
        <v>189</v>
      </c>
      <c r="F29" s="38"/>
      <c r="H29" s="39"/>
      <c r="I29" s="178"/>
      <c r="J29" s="181"/>
      <c r="K29" s="184"/>
    </row>
    <row r="30" spans="2:12" ht="26" x14ac:dyDescent="0.35">
      <c r="B30" s="27"/>
      <c r="C30" s="49" t="s">
        <v>171</v>
      </c>
      <c r="D30" s="41">
        <v>2</v>
      </c>
      <c r="E30" s="42" t="s">
        <v>189</v>
      </c>
      <c r="F30" s="38"/>
      <c r="H30" s="39"/>
      <c r="I30" s="178"/>
      <c r="J30" s="181"/>
      <c r="K30" s="184"/>
    </row>
    <row r="31" spans="2:12" ht="28.5" customHeight="1" x14ac:dyDescent="0.35">
      <c r="B31" s="27"/>
      <c r="C31" s="40" t="s">
        <v>175</v>
      </c>
      <c r="D31" s="41">
        <v>2</v>
      </c>
      <c r="E31" s="42" t="s">
        <v>198</v>
      </c>
      <c r="F31" s="38"/>
      <c r="H31" s="39"/>
      <c r="I31" s="178"/>
      <c r="J31" s="181"/>
      <c r="K31" s="184"/>
    </row>
    <row r="32" spans="2:12" ht="28.5" customHeight="1" x14ac:dyDescent="0.35">
      <c r="B32" s="27"/>
      <c r="C32" s="40" t="s">
        <v>173</v>
      </c>
      <c r="D32" s="41">
        <v>1</v>
      </c>
      <c r="E32" s="42" t="s">
        <v>198</v>
      </c>
      <c r="F32" s="38"/>
      <c r="H32" s="39"/>
      <c r="I32" s="178"/>
      <c r="J32" s="181"/>
      <c r="K32" s="184"/>
    </row>
    <row r="33" spans="2:11" ht="39.75" customHeight="1" x14ac:dyDescent="0.35">
      <c r="B33" s="27"/>
      <c r="C33" s="40" t="s">
        <v>116</v>
      </c>
      <c r="D33" s="41">
        <v>1</v>
      </c>
      <c r="E33" s="42" t="s">
        <v>198</v>
      </c>
      <c r="F33" s="38"/>
      <c r="H33" s="39"/>
      <c r="I33" s="179"/>
      <c r="J33" s="182"/>
      <c r="K33" s="185"/>
    </row>
    <row r="34" spans="2:11" ht="16" thickBot="1" x14ac:dyDescent="0.4">
      <c r="B34" s="27"/>
      <c r="C34" s="50" t="str">
        <f>"Sous-total (sur "&amp;SUM(D25:D33)&amp;")"</f>
        <v>Sous-total (sur 13)</v>
      </c>
      <c r="D34" s="166"/>
      <c r="E34" s="167">
        <f>SUMIFS(D25:D33,E25:E33,"oui")</f>
        <v>9</v>
      </c>
      <c r="F34" s="51"/>
      <c r="I34" s="53"/>
      <c r="J34" s="53"/>
      <c r="K34" s="53"/>
    </row>
    <row r="35" spans="2:11" s="52" customFormat="1" ht="14.5" x14ac:dyDescent="0.35">
      <c r="B35" s="33"/>
      <c r="C35" s="33"/>
      <c r="D35" s="33"/>
      <c r="E35" s="33"/>
      <c r="F35" s="33"/>
      <c r="H35" s="21"/>
      <c r="I35" s="21"/>
      <c r="J35" s="21"/>
      <c r="K35" s="56"/>
    </row>
    <row r="36" spans="2:11" ht="15" thickBot="1" x14ac:dyDescent="0.4">
      <c r="B36" s="27"/>
      <c r="C36" s="193" t="s">
        <v>117</v>
      </c>
      <c r="D36" s="194"/>
      <c r="E36" s="194"/>
      <c r="F36" s="34"/>
      <c r="G36" s="24"/>
      <c r="K36" s="56"/>
    </row>
    <row r="37" spans="2:11" ht="29.5" thickBot="1" x14ac:dyDescent="0.4">
      <c r="B37" s="27"/>
      <c r="C37" s="35" t="s">
        <v>105</v>
      </c>
      <c r="D37" s="36"/>
      <c r="E37" s="37" t="s">
        <v>107</v>
      </c>
      <c r="F37" s="38"/>
      <c r="K37" s="56"/>
    </row>
    <row r="38" spans="2:11" ht="14.5" x14ac:dyDescent="0.35">
      <c r="B38" s="27"/>
      <c r="C38" s="54" t="s">
        <v>178</v>
      </c>
      <c r="D38" s="55">
        <v>0</v>
      </c>
      <c r="E38" s="42" t="s">
        <v>198</v>
      </c>
      <c r="F38" s="38"/>
    </row>
    <row r="39" spans="2:11" ht="26" x14ac:dyDescent="0.35">
      <c r="B39" s="27"/>
      <c r="C39" s="54" t="s">
        <v>168</v>
      </c>
      <c r="D39" s="55">
        <v>0</v>
      </c>
      <c r="E39" s="42" t="s">
        <v>189</v>
      </c>
      <c r="F39" s="38"/>
    </row>
    <row r="40" spans="2:11" ht="14.5" x14ac:dyDescent="0.35">
      <c r="B40" s="27"/>
      <c r="C40" s="54" t="s">
        <v>176</v>
      </c>
      <c r="D40" s="55">
        <v>0</v>
      </c>
      <c r="E40" s="42" t="s">
        <v>189</v>
      </c>
      <c r="F40" s="38"/>
    </row>
    <row r="41" spans="2:11" ht="14.5" x14ac:dyDescent="0.35">
      <c r="B41" s="27"/>
      <c r="C41" s="54" t="s">
        <v>177</v>
      </c>
      <c r="D41" s="55">
        <v>0</v>
      </c>
      <c r="E41" s="42" t="s">
        <v>198</v>
      </c>
      <c r="F41" s="38"/>
    </row>
    <row r="42" spans="2:11" ht="14.5" x14ac:dyDescent="0.35">
      <c r="B42" s="27"/>
      <c r="C42" s="54" t="s">
        <v>179</v>
      </c>
      <c r="D42" s="55">
        <v>0</v>
      </c>
      <c r="E42" s="42" t="s">
        <v>189</v>
      </c>
      <c r="F42" s="38"/>
    </row>
    <row r="43" spans="2:11" ht="16" thickBot="1" x14ac:dyDescent="0.4">
      <c r="B43" s="27"/>
      <c r="C43" s="57" t="str">
        <f>"Sous-total (sur "&amp;SUM(D38:D42)&amp;")"</f>
        <v>Sous-total (sur 0)</v>
      </c>
      <c r="D43" s="175">
        <f>SUMIFS(D38:D42,E38:E42,"oui")</f>
        <v>0</v>
      </c>
      <c r="E43" s="176"/>
      <c r="F43" s="51"/>
    </row>
    <row r="44" spans="2:11" ht="14.5" x14ac:dyDescent="0.35">
      <c r="B44" s="27"/>
      <c r="C44" s="58"/>
      <c r="D44" s="33"/>
      <c r="E44" s="27"/>
      <c r="F44" s="27"/>
    </row>
    <row r="45" spans="2:11" ht="23.5" x14ac:dyDescent="0.35">
      <c r="B45" s="27"/>
      <c r="C45" s="59" t="str">
        <f>"Scoring total  (sur "&amp;SUM(D25:D33)+SUM(D38:D42)&amp;")"</f>
        <v>Scoring total  (sur 13)</v>
      </c>
      <c r="D45" s="60"/>
      <c r="E45" s="61">
        <f>D34+D43</f>
        <v>0</v>
      </c>
      <c r="F45" s="62"/>
    </row>
  </sheetData>
  <mergeCells count="14">
    <mergeCell ref="D43:E43"/>
    <mergeCell ref="I26:I33"/>
    <mergeCell ref="J26:J33"/>
    <mergeCell ref="K26:K33"/>
    <mergeCell ref="I16:K16"/>
    <mergeCell ref="C23:E23"/>
    <mergeCell ref="I24:K24"/>
    <mergeCell ref="C36:E36"/>
    <mergeCell ref="C7:E21"/>
    <mergeCell ref="B2:B4"/>
    <mergeCell ref="C2:C4"/>
    <mergeCell ref="F2:F4"/>
    <mergeCell ref="G2:G4"/>
    <mergeCell ref="C6:E6"/>
  </mergeCells>
  <conditionalFormatting sqref="J26">
    <cfRule type="expression" dxfId="31" priority="10">
      <formula>IF(E34&gt;=4,E34&lt;=8)</formula>
    </cfRule>
  </conditionalFormatting>
  <conditionalFormatting sqref="K26">
    <cfRule type="expression" dxfId="30" priority="9">
      <formula>IF(E34&gt;=9,E34&lt;=13)</formula>
    </cfRule>
  </conditionalFormatting>
  <conditionalFormatting sqref="I26">
    <cfRule type="expression" dxfId="29" priority="8">
      <formula>IF(E34&gt;=0,E34&lt;=3)</formula>
    </cfRule>
  </conditionalFormatting>
  <dataValidations count="1">
    <dataValidation type="list" allowBlank="1" showInputMessage="1" showErrorMessage="1" sqref="E38:F42 E25:F33">
      <formula1>"Oui,Non"</formula1>
    </dataValidation>
  </dataValidations>
  <hyperlinks>
    <hyperlink ref="G2:G4" location="'2. Budget SE'!A1" display="&gt;&gt;"/>
  </hyperlink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R47"/>
  <sheetViews>
    <sheetView topLeftCell="D1" workbookViewId="0">
      <selection activeCell="I16" sqref="I16"/>
    </sheetView>
  </sheetViews>
  <sheetFormatPr baseColWidth="10" defaultColWidth="11.453125" defaultRowHeight="14" x14ac:dyDescent="0.3"/>
  <cols>
    <col min="1" max="1" width="2.453125" style="64" customWidth="1"/>
    <col min="2" max="2" width="1.453125" style="64" customWidth="1"/>
    <col min="3" max="3" width="4" style="63" customWidth="1"/>
    <col min="4" max="4" width="3.54296875" style="137" customWidth="1"/>
    <col min="5" max="5" width="42" style="63" customWidth="1"/>
    <col min="6" max="6" width="1.453125" style="135" customWidth="1"/>
    <col min="7" max="7" width="23.81640625" style="136" bestFit="1" customWidth="1"/>
    <col min="8" max="8" width="12.1796875" style="136" customWidth="1"/>
    <col min="9" max="9" width="14.453125" style="136" customWidth="1"/>
    <col min="10" max="10" width="15.453125" style="136" customWidth="1"/>
    <col min="11" max="11" width="19.81640625" style="136" customWidth="1"/>
    <col min="12" max="12" width="1.453125" style="63" customWidth="1"/>
    <col min="13" max="13" width="2.54296875" style="63" customWidth="1"/>
    <col min="14" max="16384" width="11.453125" style="63"/>
  </cols>
  <sheetData>
    <row r="1" spans="1:12" ht="9" customHeight="1" x14ac:dyDescent="0.3">
      <c r="A1" s="63"/>
      <c r="B1" s="63"/>
      <c r="D1" s="63"/>
      <c r="F1" s="63"/>
      <c r="G1" s="63"/>
      <c r="H1" s="63"/>
      <c r="I1" s="63"/>
      <c r="J1" s="63"/>
      <c r="K1" s="63"/>
    </row>
    <row r="2" spans="1:12" ht="27.75" customHeight="1" x14ac:dyDescent="0.3">
      <c r="B2" s="201"/>
      <c r="C2" s="201"/>
      <c r="D2" s="201"/>
      <c r="E2" s="201" t="str">
        <f>UPPER("ESTIMATION DES COûTS capitalisation DU PROJET")</f>
        <v>ESTIMATION DES COÛTS CAPITALISATION DU PROJET</v>
      </c>
      <c r="F2" s="201"/>
      <c r="G2" s="201"/>
      <c r="H2" s="201"/>
      <c r="I2" s="201"/>
      <c r="J2" s="201"/>
      <c r="K2" s="168"/>
      <c r="L2" s="65"/>
    </row>
    <row r="3" spans="1:12" ht="12.65" customHeight="1" x14ac:dyDescent="0.3">
      <c r="B3" s="66"/>
      <c r="C3" s="67"/>
      <c r="D3" s="68"/>
      <c r="E3" s="69"/>
      <c r="F3" s="69"/>
      <c r="G3" s="69"/>
      <c r="H3" s="69"/>
      <c r="I3" s="69"/>
      <c r="J3" s="69"/>
      <c r="K3" s="168"/>
      <c r="L3" s="65"/>
    </row>
    <row r="4" spans="1:12" ht="15.75" customHeight="1" x14ac:dyDescent="0.3">
      <c r="B4" s="66"/>
      <c r="C4" s="202" t="s">
        <v>120</v>
      </c>
      <c r="D4" s="70"/>
      <c r="E4" s="71" t="s">
        <v>121</v>
      </c>
      <c r="F4" s="72"/>
      <c r="G4" s="73"/>
      <c r="H4" s="74"/>
      <c r="I4" s="74"/>
      <c r="J4" s="75"/>
      <c r="K4" s="168"/>
      <c r="L4" s="65"/>
    </row>
    <row r="5" spans="1:12" ht="3" customHeight="1" x14ac:dyDescent="0.3">
      <c r="B5" s="66"/>
      <c r="C5" s="203"/>
      <c r="D5" s="76"/>
      <c r="E5" s="77"/>
      <c r="F5" s="72"/>
      <c r="G5" s="78"/>
      <c r="H5" s="79"/>
      <c r="I5" s="79"/>
      <c r="J5" s="79"/>
      <c r="K5" s="79"/>
      <c r="L5" s="65"/>
    </row>
    <row r="6" spans="1:12" ht="15.75" customHeight="1" x14ac:dyDescent="0.3">
      <c r="B6" s="66"/>
      <c r="C6" s="203"/>
      <c r="D6" s="70"/>
      <c r="E6" s="71" t="s">
        <v>122</v>
      </c>
      <c r="F6" s="72"/>
      <c r="G6" s="73"/>
      <c r="H6" s="80" t="s">
        <v>123</v>
      </c>
      <c r="I6" s="80"/>
      <c r="J6" s="204" t="s">
        <v>124</v>
      </c>
      <c r="K6" s="204"/>
      <c r="L6" s="65"/>
    </row>
    <row r="7" spans="1:12" ht="3" customHeight="1" x14ac:dyDescent="0.3">
      <c r="B7" s="66"/>
      <c r="C7" s="203"/>
      <c r="D7" s="76"/>
      <c r="E7" s="77"/>
      <c r="F7" s="72"/>
      <c r="G7" s="78"/>
      <c r="H7" s="81"/>
      <c r="I7" s="81"/>
      <c r="J7" s="205" t="s">
        <v>144</v>
      </c>
      <c r="K7" s="205"/>
      <c r="L7" s="65"/>
    </row>
    <row r="8" spans="1:12" ht="15.75" customHeight="1" x14ac:dyDescent="0.3">
      <c r="B8" s="66"/>
      <c r="C8" s="203"/>
      <c r="D8" s="70"/>
      <c r="E8" s="71" t="s">
        <v>125</v>
      </c>
      <c r="F8" s="72"/>
      <c r="G8" s="73"/>
      <c r="H8" s="82"/>
      <c r="I8" s="82"/>
      <c r="J8" s="205"/>
      <c r="K8" s="205"/>
      <c r="L8" s="65"/>
    </row>
    <row r="9" spans="1:12" ht="3" customHeight="1" x14ac:dyDescent="0.3">
      <c r="B9" s="66"/>
      <c r="C9" s="203"/>
      <c r="D9" s="76"/>
      <c r="E9" s="77"/>
      <c r="F9" s="72"/>
      <c r="G9" s="78"/>
      <c r="H9" s="81"/>
      <c r="I9" s="81"/>
      <c r="J9" s="79"/>
      <c r="K9" s="79"/>
      <c r="L9" s="65"/>
    </row>
    <row r="10" spans="1:12" ht="15.75" customHeight="1" x14ac:dyDescent="0.3">
      <c r="B10" s="66"/>
      <c r="C10" s="203"/>
      <c r="D10" s="83"/>
      <c r="E10" s="71" t="s">
        <v>126</v>
      </c>
      <c r="F10" s="72"/>
      <c r="G10" s="73">
        <v>24</v>
      </c>
      <c r="H10" s="82"/>
      <c r="I10" s="82"/>
      <c r="J10" s="205" t="s">
        <v>127</v>
      </c>
      <c r="K10" s="205"/>
      <c r="L10" s="65"/>
    </row>
    <row r="11" spans="1:12" ht="3" customHeight="1" x14ac:dyDescent="0.3">
      <c r="B11" s="66"/>
      <c r="C11" s="203"/>
      <c r="D11" s="76"/>
      <c r="E11" s="77"/>
      <c r="F11" s="72"/>
      <c r="G11" s="78"/>
      <c r="H11" s="81"/>
      <c r="I11" s="81"/>
      <c r="J11" s="205"/>
      <c r="K11" s="205"/>
      <c r="L11" s="65"/>
    </row>
    <row r="12" spans="1:12" ht="15.75" customHeight="1" x14ac:dyDescent="0.3">
      <c r="B12" s="66"/>
      <c r="C12" s="203"/>
      <c r="D12" s="84"/>
      <c r="E12" s="71" t="s">
        <v>128</v>
      </c>
      <c r="F12" s="72"/>
      <c r="G12" s="85">
        <v>5500000</v>
      </c>
      <c r="H12" s="82"/>
      <c r="I12" s="82"/>
      <c r="J12" s="205"/>
      <c r="K12" s="205"/>
      <c r="L12" s="65"/>
    </row>
    <row r="13" spans="1:12" ht="3" customHeight="1" x14ac:dyDescent="0.3">
      <c r="B13" s="66"/>
      <c r="C13" s="203"/>
      <c r="D13" s="76"/>
      <c r="E13" s="86"/>
      <c r="F13" s="87"/>
      <c r="G13" s="88"/>
      <c r="H13" s="89"/>
      <c r="I13" s="89"/>
      <c r="J13" s="205"/>
      <c r="K13" s="205"/>
      <c r="L13" s="65"/>
    </row>
    <row r="14" spans="1:12" ht="15" customHeight="1" x14ac:dyDescent="0.3">
      <c r="B14" s="66"/>
      <c r="C14" s="203"/>
      <c r="D14" s="76"/>
      <c r="E14" s="71" t="s">
        <v>203</v>
      </c>
      <c r="F14" s="87"/>
      <c r="G14" s="90" t="str">
        <f>IF('1. Enjeux capitalisation'!E34&lt;4,"Protocole n°1",IF('1. Enjeux capitalisation'!E34&lt;9,"Protocole n°2","Protocole n°3"))</f>
        <v>Protocole n°3</v>
      </c>
      <c r="H14" s="89"/>
      <c r="I14" s="89"/>
      <c r="J14" s="205"/>
      <c r="K14" s="205"/>
      <c r="L14" s="65"/>
    </row>
    <row r="15" spans="1:12" ht="3" customHeight="1" x14ac:dyDescent="0.3">
      <c r="B15" s="66"/>
      <c r="C15" s="203"/>
      <c r="D15" s="76"/>
      <c r="E15" s="86"/>
      <c r="F15" s="87"/>
      <c r="G15" s="88"/>
      <c r="H15" s="89"/>
      <c r="I15" s="89"/>
      <c r="J15" s="79"/>
      <c r="K15" s="79"/>
      <c r="L15" s="65"/>
    </row>
    <row r="16" spans="1:12" ht="36" customHeight="1" x14ac:dyDescent="0.3">
      <c r="B16" s="66"/>
      <c r="C16" s="67"/>
      <c r="D16" s="68"/>
      <c r="E16" s="91"/>
      <c r="F16" s="92"/>
      <c r="G16" s="93"/>
      <c r="H16" s="79"/>
      <c r="I16" s="79"/>
      <c r="J16" s="79"/>
      <c r="K16" s="79"/>
      <c r="L16" s="65"/>
    </row>
    <row r="17" spans="2:18" ht="7.5" customHeight="1" x14ac:dyDescent="0.3">
      <c r="B17" s="66"/>
      <c r="C17" s="94"/>
      <c r="D17" s="95"/>
      <c r="E17" s="96"/>
      <c r="F17" s="97"/>
      <c r="G17" s="65"/>
      <c r="H17" s="89"/>
      <c r="I17" s="89"/>
      <c r="J17" s="79"/>
      <c r="K17" s="79"/>
      <c r="L17" s="65"/>
    </row>
    <row r="18" spans="2:18" ht="14.25" customHeight="1" x14ac:dyDescent="0.3">
      <c r="B18" s="66"/>
      <c r="C18" s="65"/>
      <c r="D18" s="98" t="s">
        <v>129</v>
      </c>
      <c r="E18" s="99" t="s">
        <v>180</v>
      </c>
      <c r="F18" s="100"/>
      <c r="G18" s="101" t="s">
        <v>130</v>
      </c>
      <c r="H18" s="101" t="s">
        <v>131</v>
      </c>
      <c r="I18" s="102" t="s">
        <v>132</v>
      </c>
      <c r="J18" s="103" t="s">
        <v>133</v>
      </c>
      <c r="K18" s="103" t="s">
        <v>134</v>
      </c>
      <c r="L18" s="65"/>
      <c r="N18" s="63" t="s">
        <v>135</v>
      </c>
    </row>
    <row r="19" spans="2:18" ht="15" customHeight="1" x14ac:dyDescent="0.5">
      <c r="B19" s="66"/>
      <c r="C19" s="206" t="s">
        <v>136</v>
      </c>
      <c r="D19" s="39"/>
      <c r="E19" s="104" t="str">
        <f>IF('1. Enjeux capitalisation'!E40="Oui","RH capitalisation dédiée locale","RH capitalisation dédiée internationale")</f>
        <v>RH capitalisation dédiée locale</v>
      </c>
      <c r="F19" s="105"/>
      <c r="G19" s="106" t="s">
        <v>137</v>
      </c>
      <c r="H19" s="107">
        <f>VLOOKUP(G$14&amp;E19,Tab_contenu_protocole[#All],5,FALSE)</f>
        <v>1</v>
      </c>
      <c r="I19" s="108" t="str">
        <f>IF(AND(G14="Protocole n°3",'1. Enjeux capitalisation'!E38="Non"),"Oui","Non")</f>
        <v>Oui</v>
      </c>
      <c r="J19" s="109">
        <f>IF(I19="Oui",VLOOKUP(G$14&amp;E19,Tab_contenu_protocole[#All],6,FALSE),0)</f>
        <v>36000</v>
      </c>
      <c r="K19" s="110">
        <f t="shared" ref="K19:K24" si="0">J19/budget</f>
        <v>6.5454545454545453E-3</v>
      </c>
      <c r="L19" s="65"/>
      <c r="N19" s="111" t="s">
        <v>219</v>
      </c>
      <c r="O19" s="112"/>
      <c r="P19" s="112"/>
      <c r="Q19" s="113"/>
      <c r="R19" s="113"/>
    </row>
    <row r="20" spans="2:18" ht="17" x14ac:dyDescent="0.5">
      <c r="B20" s="66"/>
      <c r="C20" s="207"/>
      <c r="D20" s="39"/>
      <c r="E20" s="117" t="str">
        <f>IF('1. Enjeux capitalisation'!E40="Oui","Expertise externe locale","Expertise externe internationale")</f>
        <v>Expertise externe locale</v>
      </c>
      <c r="F20" s="105"/>
      <c r="G20" s="106" t="s">
        <v>138</v>
      </c>
      <c r="H20" s="164">
        <f>VLOOKUP(G$14&amp;E20,Tab_contenu_protocole[#All],5,FALSE)</f>
        <v>15</v>
      </c>
      <c r="I20" s="108" t="str">
        <f>IF(G14="Protocole n°1","Non","Oui")</f>
        <v>Oui</v>
      </c>
      <c r="J20" s="109">
        <f>IF(I20="Oui",VLOOKUP(G$14&amp;E20,Tab_contenu_protocole[#All],6,FALSE),0)</f>
        <v>24000</v>
      </c>
      <c r="K20" s="110">
        <f t="shared" si="0"/>
        <v>4.3636363636363638E-3</v>
      </c>
      <c r="L20" s="116"/>
      <c r="N20" s="111" t="s">
        <v>197</v>
      </c>
      <c r="O20" s="118"/>
      <c r="P20" s="118"/>
      <c r="Q20" s="119"/>
      <c r="R20" s="119"/>
    </row>
    <row r="21" spans="2:18" ht="17" x14ac:dyDescent="0.5">
      <c r="B21" s="66"/>
      <c r="C21" s="207"/>
      <c r="D21" s="39"/>
      <c r="E21" s="117" t="s">
        <v>167</v>
      </c>
      <c r="F21" s="105"/>
      <c r="G21" s="106" t="s">
        <v>138</v>
      </c>
      <c r="H21" s="164">
        <f>VLOOKUP(G$14&amp;E21,Tab_contenu_protocole[#All],5,FALSE)</f>
        <v>1</v>
      </c>
      <c r="I21" s="108" t="s">
        <v>189</v>
      </c>
      <c r="J21" s="109">
        <f>IF(I21="Oui",VLOOKUP(G$14&amp;E21,Tab_contenu_protocole[#All],6,FALSE),0)</f>
        <v>5500</v>
      </c>
      <c r="K21" s="110">
        <f t="shared" si="0"/>
        <v>1E-3</v>
      </c>
      <c r="L21" s="116"/>
      <c r="N21" s="111" t="s">
        <v>201</v>
      </c>
      <c r="O21" s="120"/>
      <c r="P21" s="120"/>
      <c r="Q21" s="121"/>
      <c r="R21" s="121"/>
    </row>
    <row r="22" spans="2:18" ht="17" x14ac:dyDescent="0.5">
      <c r="B22" s="66"/>
      <c r="C22" s="207"/>
      <c r="D22" s="39"/>
      <c r="E22" s="117" t="s">
        <v>186</v>
      </c>
      <c r="F22" s="105"/>
      <c r="G22" s="106" t="s">
        <v>140</v>
      </c>
      <c r="H22" s="164">
        <f>VLOOKUP(G$14&amp;E22,Tab_contenu_protocole[#All],5,FALSE)</f>
        <v>2</v>
      </c>
      <c r="I22" s="108" t="s">
        <v>189</v>
      </c>
      <c r="J22" s="165">
        <f>IF(AND(I22="Oui",'1. Enjeux capitalisation'!E41="Oui"),VLOOKUP(G$14&amp;E22,Tab_contenu_protocole[#All],6,FALSE)*2,IF(AND(I22="Oui",'1. Enjeux capitalisation'!E41="Non"),VLOOKUP(G$14&amp;E22,Tab_contenu_protocole[#All],6,FALSE),0))</f>
        <v>6000</v>
      </c>
      <c r="K22" s="110">
        <f t="shared" si="0"/>
        <v>1.090909090909091E-3</v>
      </c>
      <c r="L22" s="116"/>
      <c r="N22" s="111" t="s">
        <v>196</v>
      </c>
      <c r="O22" s="122"/>
      <c r="P22" s="122"/>
    </row>
    <row r="23" spans="2:18" ht="17" x14ac:dyDescent="0.5">
      <c r="B23" s="66"/>
      <c r="C23" s="207"/>
      <c r="D23" s="39"/>
      <c r="E23" s="117" t="s">
        <v>185</v>
      </c>
      <c r="F23" s="105"/>
      <c r="G23" s="106" t="s">
        <v>190</v>
      </c>
      <c r="H23" s="164">
        <f>VLOOKUP(G$14&amp;E23,Tab_contenu_protocole[#All],5,FALSE)</f>
        <v>1</v>
      </c>
      <c r="I23" s="108" t="str">
        <f>IF(AND(G14="Protocole n°3",'1. Enjeux capitalisation'!E42="Oui"),"Oui",IF(AND(G14="Protocole n°2",'1. Enjeux capitalisation'!E42="Oui"),"Oui","Non"))</f>
        <v>Oui</v>
      </c>
      <c r="J23" s="109">
        <f>IF(I23="Oui",VLOOKUP(G$14&amp;E23,Tab_contenu_protocole[#All],6,FALSE),0)</f>
        <v>2500</v>
      </c>
      <c r="K23" s="110"/>
      <c r="L23" s="116"/>
      <c r="N23" s="111" t="s">
        <v>195</v>
      </c>
      <c r="O23" s="122"/>
      <c r="P23" s="122"/>
    </row>
    <row r="24" spans="2:18" ht="29.25" customHeight="1" x14ac:dyDescent="0.3">
      <c r="B24" s="66"/>
      <c r="C24" s="207"/>
      <c r="D24" s="39"/>
      <c r="E24" s="158" t="s">
        <v>199</v>
      </c>
      <c r="F24" s="115"/>
      <c r="G24" s="106" t="s">
        <v>50</v>
      </c>
      <c r="H24" s="164">
        <f>VLOOKUP(G$14&amp;E24,Tab_contenu_protocole[#All],5,FALSE)</f>
        <v>5000</v>
      </c>
      <c r="I24" s="108" t="str">
        <f>IF(G14="Protocole n°1","Non","Oui")</f>
        <v>Oui</v>
      </c>
      <c r="J24" s="165">
        <f>IF(AND(I24="Oui",'1. Enjeux capitalisation'!E39="Oui"),VLOOKUP(G$14&amp;E24,Tab_contenu_protocole[#All],6,FALSE)*2,IF(AND(I24="Oui",'1. Enjeux capitalisation'!E39="Non"),VLOOKUP(G$14&amp;E24,Tab_contenu_protocole[#All],6,FALSE),0))</f>
        <v>10000</v>
      </c>
      <c r="K24" s="110">
        <f t="shared" si="0"/>
        <v>1.8181818181818182E-3</v>
      </c>
      <c r="L24" s="116"/>
      <c r="N24" s="111" t="s">
        <v>193</v>
      </c>
      <c r="O24" s="123"/>
      <c r="P24" s="123"/>
      <c r="Q24" s="124"/>
      <c r="R24" s="124"/>
    </row>
    <row r="25" spans="2:18" ht="34.5" customHeight="1" x14ac:dyDescent="0.3">
      <c r="B25" s="66"/>
      <c r="C25" s="207"/>
      <c r="D25" s="39"/>
      <c r="E25" s="158" t="s">
        <v>188</v>
      </c>
      <c r="F25" s="115"/>
      <c r="G25" s="106" t="s">
        <v>50</v>
      </c>
      <c r="H25" s="164">
        <f>VLOOKUP(G$14&amp;E25,Tab_contenu_protocole[#All],5,FALSE)</f>
        <v>15000</v>
      </c>
      <c r="I25" s="108" t="str">
        <f>IF(G14="Protocole n°1","Non","Oui")</f>
        <v>Oui</v>
      </c>
      <c r="J25" s="109">
        <f>IF(I25="Oui",VLOOKUP(G$14&amp;E25,Tab_contenu_protocole[#All],6,FALSE),0)</f>
        <v>15000</v>
      </c>
      <c r="K25" s="110"/>
      <c r="L25" s="116"/>
      <c r="N25" s="111" t="s">
        <v>194</v>
      </c>
      <c r="O25" s="123"/>
      <c r="P25" s="123"/>
      <c r="Q25" s="124"/>
      <c r="R25" s="124"/>
    </row>
    <row r="26" spans="2:18" ht="22.5" customHeight="1" x14ac:dyDescent="0.3">
      <c r="B26" s="66"/>
      <c r="C26" s="114"/>
      <c r="D26" s="125"/>
      <c r="E26" s="159" t="s">
        <v>181</v>
      </c>
      <c r="F26" s="105"/>
      <c r="G26" s="106" t="s">
        <v>141</v>
      </c>
      <c r="H26" s="164">
        <f>VLOOKUP(G$14&amp;E26,Tab_contenu_protocole[#All],5,FALSE)</f>
        <v>2</v>
      </c>
      <c r="I26" s="108" t="str">
        <f>IF(G14="Protocole n°1","Non","Oui")</f>
        <v>Oui</v>
      </c>
      <c r="J26" s="109">
        <f>IF(I26="Oui",VLOOKUP(G$14&amp;E26,Tab_contenu_protocole[#All],6,FALSE),0)</f>
        <v>6000</v>
      </c>
      <c r="K26" s="110">
        <f t="shared" ref="K26" si="1">J26/budget</f>
        <v>1.090909090909091E-3</v>
      </c>
      <c r="L26" s="116"/>
      <c r="N26" s="111" t="s">
        <v>202</v>
      </c>
      <c r="O26" s="123"/>
      <c r="P26" s="123"/>
      <c r="Q26" s="124"/>
      <c r="R26" s="124"/>
    </row>
    <row r="27" spans="2:18" ht="15" customHeight="1" x14ac:dyDescent="0.3">
      <c r="B27" s="66"/>
      <c r="C27" s="65"/>
      <c r="D27" s="98"/>
      <c r="E27" s="67"/>
      <c r="F27" s="126"/>
      <c r="G27" s="127"/>
      <c r="H27" s="127"/>
      <c r="I27" s="127"/>
      <c r="J27" s="208">
        <f>SUM(J19:J25)</f>
        <v>99000</v>
      </c>
      <c r="K27" s="209"/>
      <c r="L27" s="65"/>
    </row>
    <row r="28" spans="2:18" x14ac:dyDescent="0.3">
      <c r="B28" s="66"/>
      <c r="C28" s="65"/>
      <c r="D28" s="98"/>
      <c r="E28" s="65"/>
      <c r="F28" s="126"/>
      <c r="G28" s="127"/>
      <c r="H28" s="127"/>
      <c r="I28" s="127"/>
      <c r="J28" s="128" t="s">
        <v>142</v>
      </c>
      <c r="K28" s="129">
        <f>J27/budget</f>
        <v>1.7999999999999999E-2</v>
      </c>
      <c r="L28" s="65"/>
    </row>
    <row r="29" spans="2:18" x14ac:dyDescent="0.3">
      <c r="B29" s="66"/>
      <c r="C29" s="65"/>
      <c r="D29" s="98"/>
      <c r="E29" s="130"/>
      <c r="F29" s="126"/>
      <c r="G29" s="127"/>
      <c r="H29" s="127"/>
      <c r="I29" s="127"/>
      <c r="J29" s="128"/>
      <c r="K29" s="129"/>
      <c r="L29" s="65"/>
    </row>
    <row r="30" spans="2:18" ht="16.5" customHeight="1" x14ac:dyDescent="0.3">
      <c r="B30" s="66"/>
      <c r="C30" s="65"/>
      <c r="D30" s="98"/>
      <c r="E30" s="130"/>
      <c r="F30" s="130"/>
      <c r="G30" s="131"/>
      <c r="H30" s="130"/>
      <c r="I30" s="130"/>
      <c r="J30" s="132"/>
      <c r="K30" s="133"/>
      <c r="L30" s="65"/>
    </row>
    <row r="31" spans="2:18" ht="14.25" customHeight="1" x14ac:dyDescent="0.3">
      <c r="B31" s="66"/>
      <c r="C31" s="210" t="s">
        <v>143</v>
      </c>
      <c r="D31" s="212"/>
      <c r="E31" s="213" t="s">
        <v>200</v>
      </c>
      <c r="F31" s="214"/>
      <c r="G31" s="214"/>
      <c r="H31" s="214"/>
      <c r="I31" s="214"/>
      <c r="J31" s="214"/>
      <c r="K31" s="215"/>
      <c r="L31" s="65"/>
    </row>
    <row r="32" spans="2:18" ht="14.25" customHeight="1" x14ac:dyDescent="0.3">
      <c r="B32" s="66"/>
      <c r="C32" s="211"/>
      <c r="D32" s="212"/>
      <c r="E32" s="216"/>
      <c r="F32" s="217"/>
      <c r="G32" s="217"/>
      <c r="H32" s="217"/>
      <c r="I32" s="217"/>
      <c r="J32" s="217"/>
      <c r="K32" s="218"/>
      <c r="L32" s="65"/>
    </row>
    <row r="33" spans="2:12" ht="14.25" customHeight="1" x14ac:dyDescent="0.3">
      <c r="B33" s="66"/>
      <c r="C33" s="211"/>
      <c r="D33" s="212"/>
      <c r="E33" s="216"/>
      <c r="F33" s="217"/>
      <c r="G33" s="217"/>
      <c r="H33" s="217"/>
      <c r="I33" s="217"/>
      <c r="J33" s="217"/>
      <c r="K33" s="218"/>
      <c r="L33" s="65"/>
    </row>
    <row r="34" spans="2:12" ht="15" customHeight="1" x14ac:dyDescent="0.3">
      <c r="B34" s="66"/>
      <c r="C34" s="211"/>
      <c r="D34" s="222"/>
      <c r="E34" s="216"/>
      <c r="F34" s="217"/>
      <c r="G34" s="217"/>
      <c r="H34" s="217"/>
      <c r="I34" s="217"/>
      <c r="J34" s="217"/>
      <c r="K34" s="218"/>
      <c r="L34" s="65"/>
    </row>
    <row r="35" spans="2:12" x14ac:dyDescent="0.3">
      <c r="B35" s="66"/>
      <c r="C35" s="211"/>
      <c r="D35" s="222"/>
      <c r="E35" s="216"/>
      <c r="F35" s="217"/>
      <c r="G35" s="217"/>
      <c r="H35" s="217"/>
      <c r="I35" s="217"/>
      <c r="J35" s="217"/>
      <c r="K35" s="218"/>
      <c r="L35" s="65"/>
    </row>
    <row r="36" spans="2:12" x14ac:dyDescent="0.3">
      <c r="B36" s="66"/>
      <c r="C36" s="211"/>
      <c r="D36" s="222"/>
      <c r="E36" s="216"/>
      <c r="F36" s="217"/>
      <c r="G36" s="217"/>
      <c r="H36" s="217"/>
      <c r="I36" s="217"/>
      <c r="J36" s="217"/>
      <c r="K36" s="218"/>
      <c r="L36" s="65"/>
    </row>
    <row r="37" spans="2:12" x14ac:dyDescent="0.3">
      <c r="B37" s="66"/>
      <c r="C37" s="211"/>
      <c r="D37" s="222"/>
      <c r="E37" s="216"/>
      <c r="F37" s="217"/>
      <c r="G37" s="217"/>
      <c r="H37" s="217"/>
      <c r="I37" s="217"/>
      <c r="J37" s="217"/>
      <c r="K37" s="218"/>
      <c r="L37" s="65"/>
    </row>
    <row r="38" spans="2:12" ht="15" customHeight="1" x14ac:dyDescent="0.3">
      <c r="B38" s="66"/>
      <c r="C38" s="211"/>
      <c r="D38" s="222"/>
      <c r="E38" s="216"/>
      <c r="F38" s="217"/>
      <c r="G38" s="217"/>
      <c r="H38" s="217"/>
      <c r="I38" s="217"/>
      <c r="J38" s="217"/>
      <c r="K38" s="218"/>
      <c r="L38" s="65"/>
    </row>
    <row r="39" spans="2:12" ht="14.25" customHeight="1" x14ac:dyDescent="0.3">
      <c r="B39" s="66"/>
      <c r="C39" s="211"/>
      <c r="D39" s="222"/>
      <c r="E39" s="216"/>
      <c r="F39" s="217"/>
      <c r="G39" s="217"/>
      <c r="H39" s="217"/>
      <c r="I39" s="217"/>
      <c r="J39" s="217"/>
      <c r="K39" s="218"/>
      <c r="L39" s="65"/>
    </row>
    <row r="40" spans="2:12" ht="14.25" customHeight="1" x14ac:dyDescent="0.3">
      <c r="B40" s="66"/>
      <c r="C40" s="211"/>
      <c r="D40" s="222"/>
      <c r="E40" s="216"/>
      <c r="F40" s="217"/>
      <c r="G40" s="217"/>
      <c r="H40" s="217"/>
      <c r="I40" s="217"/>
      <c r="J40" s="217"/>
      <c r="K40" s="218"/>
      <c r="L40" s="65"/>
    </row>
    <row r="41" spans="2:12" ht="15" customHeight="1" x14ac:dyDescent="0.3">
      <c r="B41" s="66"/>
      <c r="C41" s="211"/>
      <c r="D41" s="222"/>
      <c r="E41" s="216"/>
      <c r="F41" s="217"/>
      <c r="G41" s="217"/>
      <c r="H41" s="217"/>
      <c r="I41" s="217"/>
      <c r="J41" s="217"/>
      <c r="K41" s="218"/>
      <c r="L41" s="65"/>
    </row>
    <row r="42" spans="2:12" x14ac:dyDescent="0.3">
      <c r="B42" s="66"/>
      <c r="C42" s="211"/>
      <c r="D42" s="222"/>
      <c r="E42" s="216"/>
      <c r="F42" s="217"/>
      <c r="G42" s="217"/>
      <c r="H42" s="217"/>
      <c r="I42" s="217"/>
      <c r="J42" s="217"/>
      <c r="K42" s="218"/>
      <c r="L42" s="65"/>
    </row>
    <row r="43" spans="2:12" ht="15" customHeight="1" x14ac:dyDescent="0.3">
      <c r="B43" s="66"/>
      <c r="C43" s="211"/>
      <c r="D43" s="222"/>
      <c r="E43" s="216"/>
      <c r="F43" s="217"/>
      <c r="G43" s="217"/>
      <c r="H43" s="217"/>
      <c r="I43" s="217"/>
      <c r="J43" s="217"/>
      <c r="K43" s="218"/>
      <c r="L43" s="65"/>
    </row>
    <row r="44" spans="2:12" ht="15" customHeight="1" x14ac:dyDescent="0.3">
      <c r="B44" s="66"/>
      <c r="C44" s="211"/>
      <c r="D44" s="222"/>
      <c r="E44" s="216"/>
      <c r="F44" s="217"/>
      <c r="G44" s="217"/>
      <c r="H44" s="217"/>
      <c r="I44" s="217"/>
      <c r="J44" s="217"/>
      <c r="K44" s="218"/>
      <c r="L44" s="65"/>
    </row>
    <row r="45" spans="2:12" x14ac:dyDescent="0.3">
      <c r="B45" s="66"/>
      <c r="C45" s="211"/>
      <c r="D45" s="222"/>
      <c r="E45" s="219"/>
      <c r="F45" s="220"/>
      <c r="G45" s="220"/>
      <c r="H45" s="220"/>
      <c r="I45" s="220"/>
      <c r="J45" s="220"/>
      <c r="K45" s="221"/>
      <c r="L45" s="65"/>
    </row>
    <row r="46" spans="2:12" ht="7.5" customHeight="1" x14ac:dyDescent="0.3">
      <c r="B46" s="66"/>
      <c r="C46" s="65"/>
      <c r="D46" s="65"/>
      <c r="E46" s="65"/>
      <c r="F46" s="134"/>
      <c r="G46" s="79"/>
      <c r="H46" s="79"/>
      <c r="I46" s="79"/>
      <c r="J46" s="79"/>
      <c r="K46" s="79"/>
      <c r="L46" s="65"/>
    </row>
    <row r="47" spans="2:12" x14ac:dyDescent="0.3">
      <c r="D47" s="63"/>
    </row>
  </sheetData>
  <mergeCells count="13">
    <mergeCell ref="C19:C25"/>
    <mergeCell ref="J27:K27"/>
    <mergeCell ref="C31:C45"/>
    <mergeCell ref="D31:D33"/>
    <mergeCell ref="E31:K45"/>
    <mergeCell ref="D34:D45"/>
    <mergeCell ref="B2:D2"/>
    <mergeCell ref="E2:J2"/>
    <mergeCell ref="K2:K4"/>
    <mergeCell ref="C4:C15"/>
    <mergeCell ref="J6:K6"/>
    <mergeCell ref="J7:K8"/>
    <mergeCell ref="J10:K14"/>
  </mergeCells>
  <conditionalFormatting sqref="E30">
    <cfRule type="expression" dxfId="28" priority="14">
      <formula>AND(pourcentage_SE&gt;0.05,Protocole="Protocole n°3")</formula>
    </cfRule>
  </conditionalFormatting>
  <conditionalFormatting sqref="K18">
    <cfRule type="cellIs" dxfId="27" priority="13" operator="equal">
      <formula>0</formula>
    </cfRule>
  </conditionalFormatting>
  <conditionalFormatting sqref="G20">
    <cfRule type="containsText" dxfId="26" priority="12" operator="containsText" text="Participation">
      <formula>NOT(ISERROR(SEARCH("Participation",G20)))</formula>
    </cfRule>
  </conditionalFormatting>
  <conditionalFormatting sqref="H19:H26">
    <cfRule type="expression" dxfId="25" priority="11">
      <formula>$G19="Participation"</formula>
    </cfRule>
  </conditionalFormatting>
  <conditionalFormatting sqref="G24:G25">
    <cfRule type="containsText" dxfId="24" priority="10" operator="containsText" text="Participation">
      <formula>NOT(ISERROR(SEARCH("Participation",G24)))</formula>
    </cfRule>
  </conditionalFormatting>
  <conditionalFormatting sqref="H18:I18">
    <cfRule type="cellIs" dxfId="23" priority="9" operator="equal">
      <formula>0</formula>
    </cfRule>
  </conditionalFormatting>
  <conditionalFormatting sqref="J10">
    <cfRule type="cellIs" dxfId="22" priority="8" operator="equal">
      <formula>0</formula>
    </cfRule>
  </conditionalFormatting>
  <conditionalFormatting sqref="G21">
    <cfRule type="containsText" dxfId="21" priority="6" operator="containsText" text="Participation">
      <formula>NOT(ISERROR(SEARCH("Participation",G21)))</formula>
    </cfRule>
  </conditionalFormatting>
  <conditionalFormatting sqref="E29">
    <cfRule type="expression" dxfId="20" priority="3">
      <formula>AND(budget_SE&lt;15000)</formula>
    </cfRule>
  </conditionalFormatting>
  <conditionalFormatting sqref="G26">
    <cfRule type="containsText" dxfId="19" priority="1" operator="containsText" text="Participation">
      <formula>NOT(ISERROR(SEARCH("Participation",G26)))</formula>
    </cfRule>
  </conditionalFormatting>
  <dataValidations disablePrompts="1" count="1">
    <dataValidation allowBlank="1" showInputMessage="1" sqref="K28:K30"/>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8"/>
  <sheetViews>
    <sheetView topLeftCell="B24" workbookViewId="0">
      <selection activeCell="F41" sqref="F41"/>
    </sheetView>
  </sheetViews>
  <sheetFormatPr baseColWidth="10" defaultColWidth="11.54296875" defaultRowHeight="14" x14ac:dyDescent="0.35"/>
  <cols>
    <col min="1" max="1" width="86.1796875" style="141" customWidth="1"/>
    <col min="2" max="2" width="13.7265625" style="141" bestFit="1" customWidth="1"/>
    <col min="3" max="3" width="75" style="141" bestFit="1" customWidth="1"/>
    <col min="4" max="4" width="42" style="144" customWidth="1"/>
    <col min="5" max="5" width="21.54296875" style="144" bestFit="1" customWidth="1"/>
    <col min="6" max="6" width="27.1796875" style="141" customWidth="1"/>
    <col min="7" max="16384" width="11.54296875" style="141"/>
  </cols>
  <sheetData>
    <row r="1" spans="1:6" s="140" customFormat="1" ht="27.75" customHeight="1" x14ac:dyDescent="0.3">
      <c r="A1" s="138" t="s">
        <v>119</v>
      </c>
      <c r="B1" s="139" t="s">
        <v>119</v>
      </c>
      <c r="C1" s="223" t="str">
        <f>UPPER("Paramètrage des protocoles et coûts unitaires")</f>
        <v>PARAMÈTRAGE DES PROTOCOLES ET COÛTS UNITAIRES</v>
      </c>
      <c r="D1" s="223"/>
      <c r="E1" s="223"/>
      <c r="F1" s="139"/>
    </row>
    <row r="3" spans="1:6" x14ac:dyDescent="0.35">
      <c r="B3" s="142" t="s">
        <v>145</v>
      </c>
      <c r="C3" s="143" t="s">
        <v>146</v>
      </c>
    </row>
    <row r="4" spans="1:6" x14ac:dyDescent="0.35">
      <c r="B4" s="142"/>
      <c r="C4" s="143"/>
    </row>
    <row r="5" spans="1:6" ht="14.5" thickBot="1" x14ac:dyDescent="0.4">
      <c r="B5" s="224" t="s">
        <v>147</v>
      </c>
      <c r="C5" s="224"/>
      <c r="D5" s="224"/>
      <c r="E5" s="224"/>
      <c r="F5" s="224"/>
    </row>
    <row r="6" spans="1:6" ht="14.5" thickTop="1" x14ac:dyDescent="0.35"/>
    <row r="7" spans="1:6" ht="15.5" x14ac:dyDescent="0.5">
      <c r="C7" s="145" t="s">
        <v>148</v>
      </c>
      <c r="D7" s="146" t="s">
        <v>149</v>
      </c>
    </row>
    <row r="8" spans="1:6" ht="15.5" x14ac:dyDescent="0.5">
      <c r="C8" s="147" t="s">
        <v>150</v>
      </c>
      <c r="D8" s="148">
        <v>10000</v>
      </c>
    </row>
    <row r="9" spans="1:6" ht="15.5" x14ac:dyDescent="0.5">
      <c r="C9" s="147" t="s">
        <v>151</v>
      </c>
      <c r="D9" s="148">
        <v>3000</v>
      </c>
    </row>
    <row r="10" spans="1:6" ht="15.5" x14ac:dyDescent="0.5">
      <c r="C10" s="147" t="s">
        <v>187</v>
      </c>
      <c r="D10" s="148">
        <v>500</v>
      </c>
    </row>
    <row r="11" spans="1:6" ht="15.5" x14ac:dyDescent="0.5">
      <c r="C11" s="147" t="s">
        <v>152</v>
      </c>
      <c r="D11" s="148">
        <v>600</v>
      </c>
    </row>
    <row r="12" spans="1:6" ht="15.5" x14ac:dyDescent="0.5">
      <c r="C12" s="147" t="s">
        <v>153</v>
      </c>
      <c r="D12" s="149">
        <v>400</v>
      </c>
    </row>
    <row r="13" spans="1:6" ht="15.5" x14ac:dyDescent="0.5">
      <c r="C13" s="147" t="s">
        <v>154</v>
      </c>
      <c r="D13" s="148">
        <v>2500</v>
      </c>
    </row>
    <row r="14" spans="1:6" ht="15.5" x14ac:dyDescent="0.5">
      <c r="C14" s="147" t="s">
        <v>182</v>
      </c>
      <c r="D14" s="148">
        <v>3000</v>
      </c>
    </row>
    <row r="16" spans="1:6" ht="14.5" thickBot="1" x14ac:dyDescent="0.4">
      <c r="B16" s="224" t="s">
        <v>155</v>
      </c>
      <c r="C16" s="224"/>
      <c r="D16" s="224"/>
      <c r="E16" s="224"/>
      <c r="F16" s="224"/>
    </row>
    <row r="17" spans="1:8" ht="14.5" thickTop="1" x14ac:dyDescent="0.35"/>
    <row r="18" spans="1:8" x14ac:dyDescent="0.35">
      <c r="A18" s="150" t="s">
        <v>156</v>
      </c>
      <c r="B18" s="151" t="s">
        <v>99</v>
      </c>
      <c r="C18" s="151" t="s">
        <v>157</v>
      </c>
      <c r="D18" s="151" t="s">
        <v>158</v>
      </c>
      <c r="E18" s="151" t="s">
        <v>159</v>
      </c>
      <c r="F18" s="151" t="s">
        <v>160</v>
      </c>
      <c r="H18" s="152" t="s">
        <v>161</v>
      </c>
    </row>
    <row r="19" spans="1:8" ht="14.5" x14ac:dyDescent="0.35">
      <c r="A19" s="141" t="str">
        <f>Tab_contenu_protocole[[#This Row],[Protocole]]&amp;Tab_contenu_protocole[[#This Row],[Poste de dépense]]</f>
        <v>Protocole n°1RH capitalisation dédiée internationale</v>
      </c>
      <c r="B19" s="141" t="s">
        <v>162</v>
      </c>
      <c r="C19" s="153" t="s">
        <v>183</v>
      </c>
      <c r="D19" s="154" t="s">
        <v>137</v>
      </c>
      <c r="E19" s="154">
        <v>0</v>
      </c>
      <c r="F19" s="155">
        <f>Tab_contenu_protocole[[#This Row],[Valeur cible]]*cout_mensuel_ETP_international*duree</f>
        <v>0</v>
      </c>
      <c r="H19" s="152" t="s">
        <v>163</v>
      </c>
    </row>
    <row r="20" spans="1:8" ht="14.5" x14ac:dyDescent="0.35">
      <c r="A20" s="141" t="str">
        <f>Tab_contenu_protocole[[#This Row],[Protocole]]&amp;Tab_contenu_protocole[[#This Row],[Poste de dépense]]</f>
        <v>Protocole n°1RH capitalisation dédiée locale</v>
      </c>
      <c r="B20" s="141" t="s">
        <v>162</v>
      </c>
      <c r="C20" s="153" t="s">
        <v>184</v>
      </c>
      <c r="D20" s="154" t="s">
        <v>137</v>
      </c>
      <c r="E20" s="154">
        <v>0</v>
      </c>
      <c r="F20" s="155">
        <f>Tab_contenu_protocole[[#This Row],[Valeur cible]]*cout_mensuel_ETP_local*duree</f>
        <v>0</v>
      </c>
      <c r="H20" s="152" t="s">
        <v>163</v>
      </c>
    </row>
    <row r="21" spans="1:8" ht="14.5" x14ac:dyDescent="0.35">
      <c r="A21" s="141" t="str">
        <f>Tab_contenu_protocole[[#This Row],[Protocole]]&amp;Tab_contenu_protocole[[#This Row],[Poste de dépense]]</f>
        <v>Protocole n°1Expertise externe locale</v>
      </c>
      <c r="B21" s="141" t="s">
        <v>162</v>
      </c>
      <c r="C21" s="153" t="s">
        <v>191</v>
      </c>
      <c r="D21" s="154" t="s">
        <v>164</v>
      </c>
      <c r="E21" s="157">
        <v>0</v>
      </c>
      <c r="F21" s="155">
        <f>Tab_contenu_protocole[[#This Row],[Valeur cible]]*cout_presta</f>
        <v>0</v>
      </c>
      <c r="H21" s="152" t="s">
        <v>163</v>
      </c>
    </row>
    <row r="22" spans="1:8" x14ac:dyDescent="0.35">
      <c r="A22" s="161" t="str">
        <f>Tab_contenu_protocole[[#This Row],[Protocole]]&amp;Tab_contenu_protocole[[#This Row],[Poste de dépense]]</f>
        <v>Protocole n°1Expertise externe internationale</v>
      </c>
      <c r="B22" s="141" t="s">
        <v>162</v>
      </c>
      <c r="C22" s="153" t="s">
        <v>192</v>
      </c>
      <c r="D22" s="154" t="s">
        <v>164</v>
      </c>
      <c r="E22" s="157">
        <v>0</v>
      </c>
      <c r="F22" s="162">
        <f>Tab_contenu_protocole[[#This Row],[Valeur cible]]*cout_CT_local</f>
        <v>0</v>
      </c>
      <c r="H22" s="152" t="s">
        <v>163</v>
      </c>
    </row>
    <row r="23" spans="1:8" ht="14.5" x14ac:dyDescent="0.35">
      <c r="A23" s="141" t="str">
        <f>Tab_contenu_protocole[[#This Row],[Protocole]]&amp;Tab_contenu_protocole[[#This Row],[Poste de dépense]]</f>
        <v>Protocole n°1Mission de capitalisation</v>
      </c>
      <c r="B23" s="141" t="s">
        <v>162</v>
      </c>
      <c r="C23" s="153" t="s">
        <v>167</v>
      </c>
      <c r="D23" s="154" t="s">
        <v>139</v>
      </c>
      <c r="E23" s="154">
        <v>1</v>
      </c>
      <c r="F23" s="155">
        <f>Tab_contenu_protocole[[#This Row],[Valeur cible]]*Cout_mission_coordination_suivi</f>
        <v>2500</v>
      </c>
      <c r="H23" s="152" t="s">
        <v>204</v>
      </c>
    </row>
    <row r="24" spans="1:8" ht="14.5" x14ac:dyDescent="0.35">
      <c r="A24" s="156" t="str">
        <f>Tab_contenu_protocole[[#This Row],[Protocole]]&amp;Tab_contenu_protocole[[#This Row],[Poste de dépense]]</f>
        <v>Protocole n°1Ateliers/réunions capitalisation</v>
      </c>
      <c r="B24" s="141" t="s">
        <v>162</v>
      </c>
      <c r="C24" s="153" t="s">
        <v>186</v>
      </c>
      <c r="D24" s="154" t="s">
        <v>140</v>
      </c>
      <c r="E24" s="154">
        <v>1</v>
      </c>
      <c r="F24" s="155">
        <v>0</v>
      </c>
      <c r="H24" s="152" t="s">
        <v>163</v>
      </c>
    </row>
    <row r="25" spans="1:8" ht="14.5" x14ac:dyDescent="0.35">
      <c r="A25" s="141" t="str">
        <f>Tab_contenu_protocole[[#This Row],[Protocole]]&amp;Tab_contenu_protocole[[#This Row],[Poste de dépense]]</f>
        <v>Protocole n°1Formation à la capitalisation</v>
      </c>
      <c r="B25" s="141" t="s">
        <v>162</v>
      </c>
      <c r="C25" s="160" t="s">
        <v>185</v>
      </c>
      <c r="D25" s="154" t="s">
        <v>208</v>
      </c>
      <c r="E25" s="154">
        <v>0</v>
      </c>
      <c r="F25" s="155">
        <v>0</v>
      </c>
      <c r="H25" s="152" t="s">
        <v>163</v>
      </c>
    </row>
    <row r="26" spans="1:8" ht="14.5" x14ac:dyDescent="0.35">
      <c r="A26" s="141" t="str">
        <f>Tab_contenu_protocole[[#This Row],[Protocole]]&amp;Tab_contenu_protocole[[#This Row],[Poste de dépense]]</f>
        <v>Protocole n°1Prestation de collecte de données (enquêtes, FDG, frais logistiques...)</v>
      </c>
      <c r="B26" s="141" t="s">
        <v>162</v>
      </c>
      <c r="C26" s="160" t="s">
        <v>199</v>
      </c>
      <c r="D26" s="154" t="s">
        <v>60</v>
      </c>
      <c r="E26" s="163">
        <v>0</v>
      </c>
      <c r="F26" s="155">
        <f>Tab_contenu_protocole[[#This Row],[Valeur cible]]</f>
        <v>0</v>
      </c>
      <c r="H26" s="152" t="s">
        <v>163</v>
      </c>
    </row>
    <row r="27" spans="1:8" ht="14.5" x14ac:dyDescent="0.35">
      <c r="A27" s="141" t="str">
        <f>Tab_contenu_protocole[[#This Row],[Protocole]]&amp;Tab_contenu_protocole[[#This Row],[Poste de dépense]]</f>
        <v>Protocole n°1Coûts liés à la diffusion (traduction, makettage, impressions, plateforme en ligne...)</v>
      </c>
      <c r="B27" s="141" t="s">
        <v>162</v>
      </c>
      <c r="C27" s="160" t="s">
        <v>188</v>
      </c>
      <c r="D27" s="154" t="s">
        <v>60</v>
      </c>
      <c r="E27" s="163">
        <v>0</v>
      </c>
      <c r="F27" s="155">
        <f>Tab_contenu_protocole[[#This Row],[Valeur cible]]</f>
        <v>0</v>
      </c>
      <c r="H27" s="152" t="s">
        <v>163</v>
      </c>
    </row>
    <row r="28" spans="1:8" ht="14.5" x14ac:dyDescent="0.35">
      <c r="A28" s="141" t="str">
        <f>Tab_contenu_protocole[[#This Row],[Protocole]]&amp;Tab_contenu_protocole[[#This Row],[Poste de dépense]]</f>
        <v>Protocole n°1Ateliers de restitution</v>
      </c>
      <c r="B28" s="141" t="s">
        <v>162</v>
      </c>
      <c r="C28" s="153" t="s">
        <v>181</v>
      </c>
      <c r="D28" s="154" t="s">
        <v>140</v>
      </c>
      <c r="E28" s="154">
        <v>0</v>
      </c>
      <c r="F28" s="155">
        <f>Cout_atelier_reunion_S_E*Tab_contenu_protocole[[#This Row],[Valeur cible]]</f>
        <v>0</v>
      </c>
      <c r="H28" s="152" t="s">
        <v>163</v>
      </c>
    </row>
    <row r="29" spans="1:8" ht="14.5" x14ac:dyDescent="0.35">
      <c r="A29" s="141" t="str">
        <f>Tab_contenu_protocole[[#This Row],[Protocole]]&amp;Tab_contenu_protocole[[#This Row],[Poste de dépense]]</f>
        <v>Protocole n°2RH capitalisation dédiée internationale</v>
      </c>
      <c r="B29" s="141" t="s">
        <v>165</v>
      </c>
      <c r="C29" s="153" t="s">
        <v>183</v>
      </c>
      <c r="D29" s="154" t="s">
        <v>137</v>
      </c>
      <c r="E29" s="154">
        <v>0</v>
      </c>
      <c r="F29" s="155">
        <f>Tab_contenu_protocole[[#This Row],[Valeur cible]]*cout_mensuel_ETP_international*duree</f>
        <v>0</v>
      </c>
      <c r="H29" s="152" t="s">
        <v>163</v>
      </c>
    </row>
    <row r="30" spans="1:8" ht="14.5" x14ac:dyDescent="0.35">
      <c r="A30" s="141" t="str">
        <f>Tab_contenu_protocole[[#This Row],[Protocole]]&amp;Tab_contenu_protocole[[#This Row],[Poste de dépense]]</f>
        <v>Protocole n°2RH capitalisation dédiée locale</v>
      </c>
      <c r="B30" s="141" t="s">
        <v>165</v>
      </c>
      <c r="C30" s="153" t="s">
        <v>184</v>
      </c>
      <c r="D30" s="154" t="s">
        <v>137</v>
      </c>
      <c r="E30" s="154">
        <v>0</v>
      </c>
      <c r="F30" s="155">
        <f>Tab_contenu_protocole[[#This Row],[Valeur cible]]*cout_mensuel_ETP_local*duree</f>
        <v>0</v>
      </c>
      <c r="H30" s="152" t="s">
        <v>163</v>
      </c>
    </row>
    <row r="31" spans="1:8" ht="14.5" x14ac:dyDescent="0.35">
      <c r="A31" s="141" t="str">
        <f>Tab_contenu_protocole[[#This Row],[Protocole]]&amp;Tab_contenu_protocole[[#This Row],[Poste de dépense]]</f>
        <v>Protocole n°2Expertise externe locale</v>
      </c>
      <c r="B31" s="141" t="s">
        <v>165</v>
      </c>
      <c r="C31" s="153" t="s">
        <v>191</v>
      </c>
      <c r="D31" s="154" t="s">
        <v>164</v>
      </c>
      <c r="E31" s="157">
        <v>30</v>
      </c>
      <c r="F31" s="155">
        <f>Tab_contenu_protocole[[#This Row],[Valeur cible]]*cout_CT_local</f>
        <v>12000</v>
      </c>
      <c r="H31" s="152" t="s">
        <v>205</v>
      </c>
    </row>
    <row r="32" spans="1:8" ht="14.5" x14ac:dyDescent="0.35">
      <c r="A32" s="141" t="str">
        <f>Tab_contenu_protocole[[#This Row],[Protocole]]&amp;Tab_contenu_protocole[[#This Row],[Poste de dépense]]</f>
        <v>Protocole n°2Expertise externe internationale</v>
      </c>
      <c r="B32" s="141" t="s">
        <v>165</v>
      </c>
      <c r="C32" s="153" t="s">
        <v>192</v>
      </c>
      <c r="D32" s="154" t="s">
        <v>164</v>
      </c>
      <c r="E32" s="157">
        <v>30</v>
      </c>
      <c r="F32" s="155">
        <f>Tab_contenu_protocole[[#This Row],[Valeur cible]]*cout_presta</f>
        <v>18000</v>
      </c>
      <c r="H32" s="152" t="s">
        <v>205</v>
      </c>
    </row>
    <row r="33" spans="1:8" ht="14.5" x14ac:dyDescent="0.35">
      <c r="A33" s="156" t="str">
        <f>Tab_contenu_protocole[[#This Row],[Protocole]]&amp;Tab_contenu_protocole[[#This Row],[Poste de dépense]]</f>
        <v>Protocole n°2Mission de capitalisation</v>
      </c>
      <c r="B33" s="141" t="s">
        <v>165</v>
      </c>
      <c r="C33" s="153" t="s">
        <v>167</v>
      </c>
      <c r="D33" s="154" t="s">
        <v>139</v>
      </c>
      <c r="E33" s="154">
        <v>1</v>
      </c>
      <c r="F33" s="155">
        <f>Tab_contenu_protocole[[#This Row],[Valeur cible]]*D13+200*7</f>
        <v>3900</v>
      </c>
      <c r="H33" s="152" t="s">
        <v>206</v>
      </c>
    </row>
    <row r="34" spans="1:8" ht="14.5" x14ac:dyDescent="0.35">
      <c r="A34" s="141" t="str">
        <f>Tab_contenu_protocole[[#This Row],[Protocole]]&amp;Tab_contenu_protocole[[#This Row],[Poste de dépense]]</f>
        <v>Protocole n°2Ateliers/réunions capitalisation</v>
      </c>
      <c r="B34" s="141" t="s">
        <v>165</v>
      </c>
      <c r="C34" s="153" t="s">
        <v>186</v>
      </c>
      <c r="D34" s="154" t="s">
        <v>140</v>
      </c>
      <c r="E34" s="154">
        <v>1</v>
      </c>
      <c r="F34" s="155">
        <f>Tab_contenu_protocole[[#This Row],[Valeur cible]]*Cout_atelier_reunion_S_E</f>
        <v>3000</v>
      </c>
      <c r="H34" s="152" t="s">
        <v>207</v>
      </c>
    </row>
    <row r="35" spans="1:8" ht="14.5" x14ac:dyDescent="0.35">
      <c r="A35" s="141" t="str">
        <f>Tab_contenu_protocole[[#This Row],[Protocole]]&amp;Tab_contenu_protocole[[#This Row],[Poste de dépense]]</f>
        <v>Protocole n°2Formation à la capitalisation</v>
      </c>
      <c r="B35" s="141" t="s">
        <v>165</v>
      </c>
      <c r="C35" s="160" t="s">
        <v>185</v>
      </c>
      <c r="D35" s="154" t="s">
        <v>208</v>
      </c>
      <c r="E35" s="154">
        <v>1</v>
      </c>
      <c r="F35" s="155">
        <f>Tab_contenu_protocole[[#This Row],[Valeur cible]]*cout_jour_ETP</f>
        <v>500</v>
      </c>
      <c r="H35" s="152" t="s">
        <v>209</v>
      </c>
    </row>
    <row r="36" spans="1:8" ht="14.5" x14ac:dyDescent="0.35">
      <c r="A36" s="141" t="str">
        <f>Tab_contenu_protocole[[#This Row],[Protocole]]&amp;Tab_contenu_protocole[[#This Row],[Poste de dépense]]</f>
        <v>Protocole n°2Prestation de collecte de données (enquêtes, FDG, frais logistiques...)</v>
      </c>
      <c r="B36" s="141" t="s">
        <v>165</v>
      </c>
      <c r="C36" s="160" t="s">
        <v>199</v>
      </c>
      <c r="D36" s="154" t="s">
        <v>60</v>
      </c>
      <c r="E36" s="163">
        <v>1000</v>
      </c>
      <c r="F36" s="155">
        <f>Tab_contenu_protocole[[#This Row],[Valeur cible]]</f>
        <v>1000</v>
      </c>
      <c r="H36" s="152" t="s">
        <v>210</v>
      </c>
    </row>
    <row r="37" spans="1:8" ht="14.5" x14ac:dyDescent="0.35">
      <c r="A37" s="141" t="str">
        <f>Tab_contenu_protocole[[#This Row],[Protocole]]&amp;Tab_contenu_protocole[[#This Row],[Poste de dépense]]</f>
        <v>Protocole n°2Coûts liés à la diffusion (traduction, makettage, impressions, plateforme en ligne...)</v>
      </c>
      <c r="B37" s="141" t="s">
        <v>165</v>
      </c>
      <c r="C37" s="160" t="s">
        <v>188</v>
      </c>
      <c r="D37" s="154" t="s">
        <v>60</v>
      </c>
      <c r="E37" s="163">
        <v>5000</v>
      </c>
      <c r="F37" s="155">
        <f>Tab_contenu_protocole[[#This Row],[Valeur cible]]</f>
        <v>5000</v>
      </c>
      <c r="H37" s="152" t="s">
        <v>211</v>
      </c>
    </row>
    <row r="38" spans="1:8" ht="14.5" x14ac:dyDescent="0.35">
      <c r="A38" s="141" t="str">
        <f>Tab_contenu_protocole[[#This Row],[Protocole]]&amp;Tab_contenu_protocole[[#This Row],[Poste de dépense]]</f>
        <v>Protocole n°2Ateliers de restitution</v>
      </c>
      <c r="B38" s="141" t="s">
        <v>165</v>
      </c>
      <c r="C38" s="153" t="s">
        <v>181</v>
      </c>
      <c r="D38" s="154" t="s">
        <v>140</v>
      </c>
      <c r="E38" s="154">
        <v>1</v>
      </c>
      <c r="F38" s="155">
        <f>Tab_contenu_protocole[[#This Row],[Valeur cible]]*Cout_atelier_reunion_S_E</f>
        <v>3000</v>
      </c>
      <c r="H38" s="152" t="s">
        <v>212</v>
      </c>
    </row>
    <row r="39" spans="1:8" ht="14.5" x14ac:dyDescent="0.35">
      <c r="A39" s="141" t="str">
        <f>Tab_contenu_protocole[[#This Row],[Protocole]]&amp;Tab_contenu_protocole[[#This Row],[Poste de dépense]]</f>
        <v>Protocole n°3RH capitalisation dédiée internationale</v>
      </c>
      <c r="B39" s="141" t="s">
        <v>166</v>
      </c>
      <c r="C39" s="153" t="s">
        <v>183</v>
      </c>
      <c r="D39" s="154" t="s">
        <v>137</v>
      </c>
      <c r="E39" s="154">
        <v>1</v>
      </c>
      <c r="F39" s="155">
        <f>Tab_contenu_protocole[[#This Row],[Valeur cible]]*cout_mensuel_ETP_international*duree/2</f>
        <v>120000</v>
      </c>
      <c r="H39" s="152" t="s">
        <v>213</v>
      </c>
    </row>
    <row r="40" spans="1:8" ht="14.5" x14ac:dyDescent="0.35">
      <c r="A40" s="156" t="str">
        <f>Tab_contenu_protocole[[#This Row],[Protocole]]&amp;Tab_contenu_protocole[[#This Row],[Poste de dépense]]</f>
        <v>Protocole n°3RH capitalisation dédiée locale</v>
      </c>
      <c r="B40" s="141" t="s">
        <v>166</v>
      </c>
      <c r="C40" s="153" t="s">
        <v>184</v>
      </c>
      <c r="D40" s="154" t="s">
        <v>137</v>
      </c>
      <c r="E40" s="154">
        <v>1</v>
      </c>
      <c r="F40" s="155">
        <f>Tab_contenu_protocole[[#This Row],[Valeur cible]]*cout_mensuel_ETP_local*duree/2</f>
        <v>36000</v>
      </c>
      <c r="H40" s="152" t="s">
        <v>213</v>
      </c>
    </row>
    <row r="41" spans="1:8" ht="14.5" x14ac:dyDescent="0.35">
      <c r="A41" s="141" t="str">
        <f>Tab_contenu_protocole[[#This Row],[Protocole]]&amp;Tab_contenu_protocole[[#This Row],[Poste de dépense]]</f>
        <v>Protocole n°3Expertise externe locale</v>
      </c>
      <c r="B41" s="141" t="s">
        <v>166</v>
      </c>
      <c r="C41" s="153" t="s">
        <v>191</v>
      </c>
      <c r="D41" s="154" t="s">
        <v>164</v>
      </c>
      <c r="E41" s="157">
        <v>15</v>
      </c>
      <c r="F41" s="155">
        <f>20*cout_presta*duree/12</f>
        <v>24000</v>
      </c>
      <c r="H41" s="152" t="s">
        <v>214</v>
      </c>
    </row>
    <row r="42" spans="1:8" ht="14.5" x14ac:dyDescent="0.35">
      <c r="A42" s="156" t="str">
        <f>Tab_contenu_protocole[[#This Row],[Protocole]]&amp;Tab_contenu_protocole[[#This Row],[Poste de dépense]]</f>
        <v>Protocole n°3Expertise externe internationale</v>
      </c>
      <c r="B42" s="141" t="s">
        <v>166</v>
      </c>
      <c r="C42" s="153" t="s">
        <v>192</v>
      </c>
      <c r="D42" s="154" t="s">
        <v>164</v>
      </c>
      <c r="E42" s="157">
        <v>15</v>
      </c>
      <c r="F42" s="155">
        <f>Tab_contenu_protocole[[#This Row],[Valeur cible]]*cout_presta</f>
        <v>9000</v>
      </c>
      <c r="H42" s="152" t="s">
        <v>214</v>
      </c>
    </row>
    <row r="43" spans="1:8" ht="14.5" x14ac:dyDescent="0.35">
      <c r="A43" s="141" t="str">
        <f>Tab_contenu_protocole[[#This Row],[Protocole]]&amp;Tab_contenu_protocole[[#This Row],[Poste de dépense]]</f>
        <v>Protocole n°3Mission de capitalisation</v>
      </c>
      <c r="B43" s="141" t="s">
        <v>166</v>
      </c>
      <c r="C43" s="153" t="s">
        <v>167</v>
      </c>
      <c r="D43" s="154" t="s">
        <v>139</v>
      </c>
      <c r="E43" s="154">
        <v>1</v>
      </c>
      <c r="F43" s="155">
        <f>Tab_contenu_protocole[[#This Row],[Valeur cible]]*(AVERAGE(cout_presta,cout_CT_local))+2*Cout_mission_coordination_suivi</f>
        <v>5500</v>
      </c>
      <c r="H43" s="152" t="s">
        <v>206</v>
      </c>
    </row>
    <row r="44" spans="1:8" ht="14.5" x14ac:dyDescent="0.35">
      <c r="A44" s="141" t="str">
        <f>Tab_contenu_protocole[[#This Row],[Protocole]]&amp;Tab_contenu_protocole[[#This Row],[Poste de dépense]]</f>
        <v>Protocole n°3Ateliers/réunions capitalisation</v>
      </c>
      <c r="B44" s="141" t="s">
        <v>166</v>
      </c>
      <c r="C44" s="153" t="s">
        <v>186</v>
      </c>
      <c r="D44" s="154" t="s">
        <v>140</v>
      </c>
      <c r="E44" s="154">
        <f>1*duree/12</f>
        <v>2</v>
      </c>
      <c r="F44" s="155">
        <f>Tab_contenu_protocole[[#This Row],[Valeur cible]]*Cout_atelier_reunion_S_E</f>
        <v>6000</v>
      </c>
      <c r="H44" s="152" t="s">
        <v>215</v>
      </c>
    </row>
    <row r="45" spans="1:8" ht="14.5" x14ac:dyDescent="0.35">
      <c r="A45" s="141" t="str">
        <f>Tab_contenu_protocole[[#This Row],[Protocole]]&amp;Tab_contenu_protocole[[#This Row],[Poste de dépense]]</f>
        <v>Protocole n°3Formation à la capitalisation</v>
      </c>
      <c r="B45" s="141" t="s">
        <v>166</v>
      </c>
      <c r="C45" s="160" t="s">
        <v>185</v>
      </c>
      <c r="D45" s="154" t="s">
        <v>208</v>
      </c>
      <c r="E45" s="154">
        <v>1</v>
      </c>
      <c r="F45" s="155">
        <f>Tab_contenu_protocole[[#This Row],[Valeur cible]]*Cout_mission_coordination_suivi</f>
        <v>2500</v>
      </c>
      <c r="H45" s="152" t="s">
        <v>209</v>
      </c>
    </row>
    <row r="46" spans="1:8" ht="14.5" x14ac:dyDescent="0.35">
      <c r="A46" s="141" t="str">
        <f>Tab_contenu_protocole[[#This Row],[Protocole]]&amp;Tab_contenu_protocole[[#This Row],[Poste de dépense]]</f>
        <v>Protocole n°3Prestation de collecte de données (enquêtes, FDG, frais logistiques...)</v>
      </c>
      <c r="B46" s="141" t="s">
        <v>166</v>
      </c>
      <c r="C46" s="160" t="s">
        <v>199</v>
      </c>
      <c r="D46" s="154" t="s">
        <v>60</v>
      </c>
      <c r="E46" s="163">
        <v>5000</v>
      </c>
      <c r="F46" s="155">
        <f>Tab_contenu_protocole[[#This Row],[Valeur cible]]</f>
        <v>5000</v>
      </c>
      <c r="H46" s="152" t="s">
        <v>216</v>
      </c>
    </row>
    <row r="47" spans="1:8" x14ac:dyDescent="0.35">
      <c r="A47" s="161" t="str">
        <f>Tab_contenu_protocole[[#This Row],[Protocole]]&amp;Tab_contenu_protocole[[#This Row],[Poste de dépense]]</f>
        <v>Protocole n°3Coûts liés à la diffusion (traduction, makettage, impressions, plateforme en ligne...)</v>
      </c>
      <c r="B47" s="141" t="s">
        <v>166</v>
      </c>
      <c r="C47" s="160" t="s">
        <v>188</v>
      </c>
      <c r="D47" s="154" t="s">
        <v>60</v>
      </c>
      <c r="E47" s="163">
        <v>15000</v>
      </c>
      <c r="F47" s="162">
        <f>Tab_contenu_protocole[[#This Row],[Valeur cible]]</f>
        <v>15000</v>
      </c>
      <c r="H47" s="152" t="s">
        <v>217</v>
      </c>
    </row>
    <row r="48" spans="1:8" ht="14.5" x14ac:dyDescent="0.35">
      <c r="A48" s="161" t="str">
        <f>Tab_contenu_protocole[[#This Row],[Protocole]]&amp;Tab_contenu_protocole[[#This Row],[Poste de dépense]]</f>
        <v>Protocole n°3Ateliers de restitution</v>
      </c>
      <c r="B48" s="141" t="s">
        <v>166</v>
      </c>
      <c r="C48" s="153" t="s">
        <v>181</v>
      </c>
      <c r="D48" s="154" t="s">
        <v>140</v>
      </c>
      <c r="E48" s="154">
        <v>2</v>
      </c>
      <c r="F48" s="155">
        <f>Cout_atelier_reunion_S_E*Tab_contenu_protocole[[#This Row],[Valeur cible]]</f>
        <v>6000</v>
      </c>
      <c r="H48" s="152" t="s">
        <v>218</v>
      </c>
    </row>
  </sheetData>
  <mergeCells count="3">
    <mergeCell ref="C1:E1"/>
    <mergeCell ref="B5:F5"/>
    <mergeCell ref="B16:F16"/>
  </mergeCells>
  <dataValidations count="1">
    <dataValidation type="list" allowBlank="1" showInputMessage="1" showErrorMessage="1" sqref="B39:B48">
      <formula1>#REF!</formula1>
    </dataValidation>
  </dataValidations>
  <hyperlinks>
    <hyperlink ref="B1" location="'2. Estimation des SE'!A1" display="&lt;&lt;"/>
    <hyperlink ref="F48" r:id="rId1" display="=Cout_atelier_reunion_S_E*@[Valeur cible]"/>
  </hyperlinks>
  <pageMargins left="0.7" right="0.7" top="0.75" bottom="0.75" header="0.3" footer="0.3"/>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V47"/>
  <sheetViews>
    <sheetView tabSelected="1" zoomScale="80" zoomScaleNormal="80" workbookViewId="0">
      <selection activeCell="B6" sqref="B6:E6"/>
    </sheetView>
  </sheetViews>
  <sheetFormatPr baseColWidth="10" defaultRowHeight="14.5" x14ac:dyDescent="0.35"/>
  <cols>
    <col min="1" max="1" width="28.54296875" customWidth="1"/>
    <col min="2" max="2" width="12.453125" customWidth="1"/>
    <col min="5" max="5" width="28.453125" customWidth="1"/>
    <col min="6" max="7" width="7.1796875" customWidth="1"/>
    <col min="8" max="8" width="28.54296875" customWidth="1"/>
    <col min="9" max="9" width="12.453125" customWidth="1"/>
    <col min="12" max="12" width="27.7265625" customWidth="1"/>
    <col min="13" max="14" width="7.1796875" customWidth="1"/>
    <col min="15" max="15" width="28.54296875" customWidth="1"/>
    <col min="19" max="19" width="27.81640625" customWidth="1"/>
    <col min="20" max="20" width="7.1796875" customWidth="1"/>
    <col min="21" max="21" width="7.453125" customWidth="1"/>
  </cols>
  <sheetData>
    <row r="1" spans="1:19" ht="23.5" x14ac:dyDescent="0.55000000000000004">
      <c r="A1" s="20" t="s">
        <v>96</v>
      </c>
      <c r="C1" s="16"/>
    </row>
    <row r="3" spans="1:19" ht="15.5" x14ac:dyDescent="0.35">
      <c r="A3" s="225" t="s">
        <v>76</v>
      </c>
      <c r="B3" s="225"/>
      <c r="C3" s="225"/>
      <c r="D3" s="225"/>
      <c r="E3" s="225"/>
      <c r="H3" s="225" t="s">
        <v>77</v>
      </c>
      <c r="I3" s="225"/>
      <c r="J3" s="225"/>
      <c r="K3" s="225"/>
      <c r="L3" s="225"/>
      <c r="O3" s="225" t="s">
        <v>78</v>
      </c>
      <c r="P3" s="225"/>
      <c r="Q3" s="225"/>
      <c r="R3" s="225"/>
      <c r="S3" s="225"/>
    </row>
    <row r="4" spans="1:19" ht="61.5" customHeight="1" x14ac:dyDescent="0.35">
      <c r="A4" s="2" t="s">
        <v>0</v>
      </c>
      <c r="B4" s="229" t="s">
        <v>53</v>
      </c>
      <c r="C4" s="229"/>
      <c r="D4" s="229"/>
      <c r="E4" s="229"/>
      <c r="H4" s="2" t="s">
        <v>0</v>
      </c>
      <c r="I4" s="229" t="s">
        <v>35</v>
      </c>
      <c r="J4" s="229"/>
      <c r="K4" s="229"/>
      <c r="L4" s="229"/>
      <c r="O4" s="2" t="s">
        <v>0</v>
      </c>
      <c r="P4" s="245" t="s">
        <v>21</v>
      </c>
      <c r="Q4" s="245"/>
      <c r="R4" s="245"/>
      <c r="S4" s="245"/>
    </row>
    <row r="5" spans="1:19" ht="86.25" customHeight="1" x14ac:dyDescent="0.35">
      <c r="A5" s="2" t="s">
        <v>1</v>
      </c>
      <c r="B5" s="229" t="s">
        <v>63</v>
      </c>
      <c r="C5" s="229"/>
      <c r="D5" s="229"/>
      <c r="E5" s="229"/>
      <c r="H5" s="2" t="s">
        <v>1</v>
      </c>
      <c r="I5" s="229" t="s">
        <v>36</v>
      </c>
      <c r="J5" s="229"/>
      <c r="K5" s="229"/>
      <c r="L5" s="229"/>
      <c r="O5" s="2" t="s">
        <v>1</v>
      </c>
      <c r="P5" s="233" t="s">
        <v>2</v>
      </c>
      <c r="Q5" s="233"/>
      <c r="R5" s="233"/>
      <c r="S5" s="233"/>
    </row>
    <row r="6" spans="1:19" ht="29" x14ac:dyDescent="0.35">
      <c r="A6" s="13" t="s">
        <v>20</v>
      </c>
      <c r="B6" s="230" t="s">
        <v>62</v>
      </c>
      <c r="C6" s="231"/>
      <c r="D6" s="231"/>
      <c r="E6" s="232"/>
      <c r="H6" s="13" t="s">
        <v>20</v>
      </c>
      <c r="I6" s="230" t="s">
        <v>37</v>
      </c>
      <c r="J6" s="231"/>
      <c r="K6" s="231"/>
      <c r="L6" s="232"/>
      <c r="O6" s="13" t="s">
        <v>20</v>
      </c>
      <c r="P6" s="230" t="s">
        <v>38</v>
      </c>
      <c r="Q6" s="231"/>
      <c r="R6" s="231"/>
      <c r="S6" s="232"/>
    </row>
    <row r="7" spans="1:19" ht="30" customHeight="1" x14ac:dyDescent="0.35">
      <c r="A7" s="2" t="s">
        <v>6</v>
      </c>
      <c r="B7" s="229" t="s">
        <v>22</v>
      </c>
      <c r="C7" s="229"/>
      <c r="D7" s="229"/>
      <c r="E7" s="229"/>
      <c r="H7" s="2" t="s">
        <v>6</v>
      </c>
      <c r="I7" s="229" t="s">
        <v>39</v>
      </c>
      <c r="J7" s="229"/>
      <c r="K7" s="229"/>
      <c r="L7" s="229"/>
      <c r="O7" s="2" t="s">
        <v>6</v>
      </c>
      <c r="P7" s="233" t="s">
        <v>18</v>
      </c>
      <c r="Q7" s="233"/>
      <c r="R7" s="233"/>
      <c r="S7" s="233"/>
    </row>
    <row r="9" spans="1:19" x14ac:dyDescent="0.35">
      <c r="A9" s="4" t="s">
        <v>3</v>
      </c>
      <c r="B9" s="4" t="s">
        <v>4</v>
      </c>
      <c r="C9" s="4" t="s">
        <v>26</v>
      </c>
      <c r="D9" s="4" t="s">
        <v>13</v>
      </c>
      <c r="E9" s="4" t="s">
        <v>8</v>
      </c>
      <c r="H9" s="4" t="s">
        <v>3</v>
      </c>
      <c r="I9" s="4" t="s">
        <v>4</v>
      </c>
      <c r="J9" s="4" t="s">
        <v>5</v>
      </c>
      <c r="K9" s="4" t="s">
        <v>13</v>
      </c>
      <c r="L9" s="4" t="s">
        <v>8</v>
      </c>
      <c r="O9" s="4" t="s">
        <v>3</v>
      </c>
      <c r="P9" s="4" t="s">
        <v>4</v>
      </c>
      <c r="Q9" s="4" t="s">
        <v>5</v>
      </c>
      <c r="R9" s="4" t="s">
        <v>13</v>
      </c>
      <c r="S9" s="4" t="s">
        <v>8</v>
      </c>
    </row>
    <row r="10" spans="1:19" x14ac:dyDescent="0.35">
      <c r="A10" s="5" t="s">
        <v>23</v>
      </c>
      <c r="B10" s="6">
        <v>300</v>
      </c>
      <c r="C10" s="7">
        <v>0.5</v>
      </c>
      <c r="D10" s="6">
        <f>B10*C10</f>
        <v>150</v>
      </c>
      <c r="E10" s="5" t="s">
        <v>58</v>
      </c>
      <c r="H10" s="235" t="s">
        <v>15</v>
      </c>
      <c r="I10" s="236"/>
      <c r="J10" s="236"/>
      <c r="K10" s="236"/>
      <c r="L10" s="236"/>
      <c r="O10" s="235" t="s">
        <v>15</v>
      </c>
      <c r="P10" s="236"/>
      <c r="Q10" s="236"/>
      <c r="R10" s="236"/>
      <c r="S10" s="236"/>
    </row>
    <row r="11" spans="1:19" ht="43.5" x14ac:dyDescent="0.35">
      <c r="A11" s="5" t="s">
        <v>24</v>
      </c>
      <c r="B11" s="6">
        <v>300</v>
      </c>
      <c r="C11" s="7">
        <v>1</v>
      </c>
      <c r="D11" s="6">
        <f t="shared" ref="D11:D20" si="0">B11*C11</f>
        <v>300</v>
      </c>
      <c r="E11" s="5" t="s">
        <v>58</v>
      </c>
      <c r="H11" s="5" t="s">
        <v>40</v>
      </c>
      <c r="I11" s="6">
        <v>400</v>
      </c>
      <c r="J11" s="6" t="s">
        <v>10</v>
      </c>
      <c r="K11" s="6">
        <v>6000</v>
      </c>
      <c r="L11" s="5"/>
      <c r="O11" s="14" t="s">
        <v>54</v>
      </c>
      <c r="P11" s="6">
        <v>650</v>
      </c>
      <c r="Q11" s="7" t="s">
        <v>10</v>
      </c>
      <c r="R11" s="6">
        <v>10000</v>
      </c>
      <c r="S11" s="5" t="s">
        <v>9</v>
      </c>
    </row>
    <row r="12" spans="1:19" ht="58" x14ac:dyDescent="0.35">
      <c r="A12" s="5" t="s">
        <v>25</v>
      </c>
      <c r="B12" s="6">
        <v>500</v>
      </c>
      <c r="C12" s="7">
        <v>4</v>
      </c>
      <c r="D12" s="6">
        <f t="shared" si="0"/>
        <v>2000</v>
      </c>
      <c r="E12" s="5" t="s">
        <v>59</v>
      </c>
      <c r="H12" s="5" t="s">
        <v>41</v>
      </c>
      <c r="I12" s="6">
        <v>200</v>
      </c>
      <c r="J12" s="6" t="s">
        <v>44</v>
      </c>
      <c r="K12" s="6">
        <v>4000</v>
      </c>
      <c r="L12" s="5"/>
      <c r="O12" s="14" t="s">
        <v>55</v>
      </c>
      <c r="P12" s="6">
        <v>650</v>
      </c>
      <c r="Q12" s="7" t="s">
        <v>12</v>
      </c>
      <c r="R12" s="6">
        <v>58000</v>
      </c>
      <c r="S12" s="5"/>
    </row>
    <row r="13" spans="1:19" ht="43.5" x14ac:dyDescent="0.35">
      <c r="A13" s="5" t="s">
        <v>27</v>
      </c>
      <c r="B13" s="6">
        <v>600</v>
      </c>
      <c r="C13" s="7">
        <v>2</v>
      </c>
      <c r="D13" s="6">
        <f t="shared" si="0"/>
        <v>1200</v>
      </c>
      <c r="E13" s="5" t="s">
        <v>59</v>
      </c>
      <c r="H13" s="5" t="s">
        <v>42</v>
      </c>
      <c r="I13" s="6">
        <v>70</v>
      </c>
      <c r="J13" s="6" t="s">
        <v>45</v>
      </c>
      <c r="K13" s="6">
        <v>2800</v>
      </c>
      <c r="L13" s="5"/>
      <c r="O13" s="14" t="s">
        <v>56</v>
      </c>
      <c r="P13" s="6">
        <v>650</v>
      </c>
      <c r="Q13" s="7">
        <v>63</v>
      </c>
      <c r="R13" s="6">
        <v>48000</v>
      </c>
      <c r="S13" s="5"/>
    </row>
    <row r="14" spans="1:19" ht="58" x14ac:dyDescent="0.35">
      <c r="A14" s="5" t="s">
        <v>28</v>
      </c>
      <c r="B14" s="6">
        <v>400</v>
      </c>
      <c r="C14" s="7">
        <v>1</v>
      </c>
      <c r="D14" s="6">
        <f t="shared" si="0"/>
        <v>400</v>
      </c>
      <c r="E14" s="5" t="s">
        <v>58</v>
      </c>
      <c r="H14" s="5" t="s">
        <v>43</v>
      </c>
      <c r="I14" s="6">
        <v>250</v>
      </c>
      <c r="J14" s="6" t="s">
        <v>46</v>
      </c>
      <c r="K14" s="6">
        <v>1250</v>
      </c>
      <c r="L14" s="5"/>
      <c r="O14" s="14" t="s">
        <v>57</v>
      </c>
      <c r="P14" s="6">
        <v>500</v>
      </c>
      <c r="Q14" s="7">
        <v>10</v>
      </c>
      <c r="R14" s="6">
        <v>5000</v>
      </c>
      <c r="S14" s="5" t="s">
        <v>19</v>
      </c>
    </row>
    <row r="15" spans="1:19" ht="14.5" customHeight="1" x14ac:dyDescent="0.35">
      <c r="A15" s="5" t="s">
        <v>29</v>
      </c>
      <c r="B15" s="8">
        <v>500</v>
      </c>
      <c r="C15" s="9">
        <v>8</v>
      </c>
      <c r="D15" s="8">
        <f t="shared" si="0"/>
        <v>4000</v>
      </c>
      <c r="E15" s="10" t="s">
        <v>59</v>
      </c>
      <c r="H15" s="240" t="s">
        <v>16</v>
      </c>
      <c r="I15" s="241"/>
      <c r="J15" s="241"/>
      <c r="K15" s="241"/>
      <c r="L15" s="242"/>
      <c r="O15" s="240" t="s">
        <v>16</v>
      </c>
      <c r="P15" s="241"/>
      <c r="Q15" s="241"/>
      <c r="R15" s="241"/>
      <c r="S15" s="242"/>
    </row>
    <row r="16" spans="1:19" ht="29" x14ac:dyDescent="0.35">
      <c r="A16" s="5" t="s">
        <v>30</v>
      </c>
      <c r="B16" s="8">
        <v>1970</v>
      </c>
      <c r="C16" s="9">
        <v>1</v>
      </c>
      <c r="D16" s="8">
        <f t="shared" si="0"/>
        <v>1970</v>
      </c>
      <c r="E16" s="10" t="s">
        <v>60</v>
      </c>
      <c r="H16" s="5" t="s">
        <v>169</v>
      </c>
      <c r="I16" s="8">
        <v>100</v>
      </c>
      <c r="J16" s="9">
        <v>2</v>
      </c>
      <c r="K16" s="8">
        <v>200</v>
      </c>
      <c r="L16" s="10"/>
      <c r="O16" s="5" t="s">
        <v>11</v>
      </c>
      <c r="P16" s="8">
        <v>3000</v>
      </c>
      <c r="Q16" s="9">
        <v>1</v>
      </c>
      <c r="R16" s="8">
        <f>P16*Q16</f>
        <v>3000</v>
      </c>
      <c r="S16" s="10"/>
    </row>
    <row r="17" spans="1:22" ht="29" x14ac:dyDescent="0.35">
      <c r="A17" s="5" t="s">
        <v>31</v>
      </c>
      <c r="B17" s="8">
        <v>1000</v>
      </c>
      <c r="C17" s="9">
        <v>1</v>
      </c>
      <c r="D17" s="8">
        <f t="shared" si="0"/>
        <v>1000</v>
      </c>
      <c r="E17" s="10" t="s">
        <v>60</v>
      </c>
      <c r="H17" s="5" t="s">
        <v>47</v>
      </c>
      <c r="I17" s="8">
        <v>30</v>
      </c>
      <c r="J17" s="9">
        <v>9</v>
      </c>
      <c r="K17" s="8">
        <v>1620</v>
      </c>
      <c r="L17" s="10"/>
      <c r="O17" s="5" t="s">
        <v>17</v>
      </c>
      <c r="P17" s="8">
        <v>16000</v>
      </c>
      <c r="Q17" s="9">
        <v>1</v>
      </c>
      <c r="R17" s="8">
        <v>16000</v>
      </c>
      <c r="S17" s="10"/>
    </row>
    <row r="18" spans="1:22" x14ac:dyDescent="0.35">
      <c r="A18" s="5" t="s">
        <v>32</v>
      </c>
      <c r="B18" s="8">
        <v>1200</v>
      </c>
      <c r="C18" s="9">
        <v>2</v>
      </c>
      <c r="D18" s="8">
        <f t="shared" si="0"/>
        <v>2400</v>
      </c>
      <c r="E18" s="10" t="s">
        <v>61</v>
      </c>
      <c r="H18" s="5" t="s">
        <v>48</v>
      </c>
      <c r="I18" s="8">
        <v>25</v>
      </c>
      <c r="J18" s="9">
        <v>6</v>
      </c>
      <c r="K18" s="8">
        <v>150</v>
      </c>
      <c r="L18" s="10"/>
      <c r="O18" s="11" t="s">
        <v>7</v>
      </c>
      <c r="P18" s="3"/>
      <c r="Q18" s="3"/>
      <c r="R18" s="12">
        <f>SUM(R11:R17)</f>
        <v>140000</v>
      </c>
      <c r="S18" s="3"/>
    </row>
    <row r="19" spans="1:22" ht="29" x14ac:dyDescent="0.35">
      <c r="A19" s="5" t="s">
        <v>33</v>
      </c>
      <c r="B19" s="8">
        <v>224</v>
      </c>
      <c r="C19" s="9">
        <v>6</v>
      </c>
      <c r="D19" s="8">
        <f t="shared" si="0"/>
        <v>1344</v>
      </c>
      <c r="E19" s="10" t="s">
        <v>59</v>
      </c>
      <c r="H19" s="5" t="s">
        <v>49</v>
      </c>
      <c r="I19" s="8">
        <v>200</v>
      </c>
      <c r="J19" s="9">
        <v>1</v>
      </c>
      <c r="K19" s="8">
        <v>200</v>
      </c>
      <c r="L19" s="10" t="s">
        <v>50</v>
      </c>
      <c r="O19" s="1"/>
    </row>
    <row r="20" spans="1:22" ht="29" x14ac:dyDescent="0.35">
      <c r="A20" s="5" t="s">
        <v>34</v>
      </c>
      <c r="B20" s="8">
        <v>73</v>
      </c>
      <c r="C20" s="9">
        <v>2</v>
      </c>
      <c r="D20" s="8">
        <f t="shared" si="0"/>
        <v>146</v>
      </c>
      <c r="E20" s="10" t="s">
        <v>61</v>
      </c>
      <c r="H20" s="5" t="s">
        <v>51</v>
      </c>
      <c r="I20" s="8">
        <v>20</v>
      </c>
      <c r="J20" s="9">
        <v>54</v>
      </c>
      <c r="K20" s="8">
        <f>I20*J20</f>
        <v>1080</v>
      </c>
      <c r="L20" s="10"/>
      <c r="O20" s="234" t="s">
        <v>14</v>
      </c>
      <c r="P20" s="234"/>
      <c r="Q20" s="234"/>
      <c r="R20" s="234"/>
      <c r="S20" s="234"/>
    </row>
    <row r="21" spans="1:22" x14ac:dyDescent="0.35">
      <c r="A21" s="11" t="s">
        <v>7</v>
      </c>
      <c r="B21" s="3"/>
      <c r="C21" s="3"/>
      <c r="D21" s="12">
        <f>SUM(D10:D20)</f>
        <v>14910</v>
      </c>
      <c r="E21" s="3"/>
      <c r="H21" s="5" t="s">
        <v>52</v>
      </c>
      <c r="I21" s="8">
        <v>2610</v>
      </c>
      <c r="J21" s="9"/>
      <c r="K21" s="8"/>
      <c r="L21" s="10"/>
    </row>
    <row r="22" spans="1:22" x14ac:dyDescent="0.35">
      <c r="A22" s="1"/>
      <c r="H22" s="11" t="s">
        <v>7</v>
      </c>
      <c r="I22" s="3"/>
      <c r="J22" s="3"/>
      <c r="K22" s="12">
        <v>20000</v>
      </c>
      <c r="L22" s="3"/>
    </row>
    <row r="23" spans="1:22" x14ac:dyDescent="0.35">
      <c r="A23" s="1"/>
    </row>
    <row r="25" spans="1:22" ht="15.5" x14ac:dyDescent="0.35">
      <c r="A25" s="225" t="s">
        <v>79</v>
      </c>
      <c r="B25" s="225"/>
      <c r="C25" s="225"/>
      <c r="D25" s="225"/>
      <c r="E25" s="225"/>
      <c r="H25" s="225" t="s">
        <v>84</v>
      </c>
      <c r="I25" s="225"/>
      <c r="J25" s="225"/>
      <c r="K25" s="225"/>
      <c r="L25" s="225"/>
    </row>
    <row r="26" spans="1:22" ht="61.9" customHeight="1" x14ac:dyDescent="0.35">
      <c r="A26" s="2" t="s">
        <v>0</v>
      </c>
      <c r="B26" s="226" t="s">
        <v>74</v>
      </c>
      <c r="C26" s="243"/>
      <c r="D26" s="243"/>
      <c r="E26" s="244"/>
      <c r="H26" s="2" t="s">
        <v>0</v>
      </c>
      <c r="I26" s="226" t="s">
        <v>94</v>
      </c>
      <c r="J26" s="227"/>
      <c r="K26" s="227"/>
      <c r="L26" s="228"/>
      <c r="O26" s="1"/>
      <c r="P26" s="1"/>
      <c r="Q26" s="1"/>
      <c r="R26" s="1"/>
      <c r="S26" s="1"/>
      <c r="T26" s="1"/>
      <c r="U26" s="1"/>
      <c r="V26" s="1"/>
    </row>
    <row r="27" spans="1:22" ht="71.5" customHeight="1" x14ac:dyDescent="0.35">
      <c r="A27" s="2" t="s">
        <v>1</v>
      </c>
      <c r="B27" s="229" t="s">
        <v>75</v>
      </c>
      <c r="C27" s="229"/>
      <c r="D27" s="229"/>
      <c r="E27" s="229"/>
      <c r="F27" s="19"/>
      <c r="G27" s="19"/>
      <c r="H27" s="2" t="s">
        <v>1</v>
      </c>
      <c r="I27" s="229" t="s">
        <v>95</v>
      </c>
      <c r="J27" s="229"/>
      <c r="K27" s="229"/>
      <c r="L27" s="229"/>
      <c r="O27" s="1"/>
      <c r="P27" s="1"/>
      <c r="Q27" s="1"/>
      <c r="R27" s="1"/>
      <c r="S27" s="1"/>
      <c r="T27" s="1"/>
      <c r="U27" s="1"/>
      <c r="V27" s="1"/>
    </row>
    <row r="28" spans="1:22" ht="29" x14ac:dyDescent="0.35">
      <c r="A28" s="13" t="s">
        <v>20</v>
      </c>
      <c r="B28" s="230" t="s">
        <v>38</v>
      </c>
      <c r="C28" s="231"/>
      <c r="D28" s="231"/>
      <c r="E28" s="232"/>
      <c r="H28" s="13" t="s">
        <v>20</v>
      </c>
      <c r="I28" s="230" t="s">
        <v>88</v>
      </c>
      <c r="J28" s="231"/>
      <c r="K28" s="231"/>
      <c r="L28" s="232"/>
    </row>
    <row r="29" spans="1:22" x14ac:dyDescent="0.35">
      <c r="A29" s="2" t="s">
        <v>6</v>
      </c>
      <c r="B29" s="233" t="s">
        <v>89</v>
      </c>
      <c r="C29" s="233"/>
      <c r="D29" s="233"/>
      <c r="E29" s="233"/>
      <c r="H29" s="2" t="s">
        <v>6</v>
      </c>
      <c r="I29" s="233" t="s">
        <v>80</v>
      </c>
      <c r="J29" s="233"/>
      <c r="K29" s="233"/>
      <c r="L29" s="233"/>
    </row>
    <row r="31" spans="1:22" x14ac:dyDescent="0.35">
      <c r="A31" s="4" t="s">
        <v>3</v>
      </c>
      <c r="B31" s="4" t="s">
        <v>4</v>
      </c>
      <c r="C31" s="4" t="s">
        <v>5</v>
      </c>
      <c r="D31" s="4" t="s">
        <v>13</v>
      </c>
      <c r="E31" s="4" t="s">
        <v>8</v>
      </c>
      <c r="H31" s="4" t="s">
        <v>3</v>
      </c>
      <c r="I31" s="4" t="s">
        <v>4</v>
      </c>
      <c r="J31" s="4" t="s">
        <v>5</v>
      </c>
      <c r="K31" s="4" t="s">
        <v>13</v>
      </c>
      <c r="L31" s="4" t="s">
        <v>8</v>
      </c>
    </row>
    <row r="32" spans="1:22" x14ac:dyDescent="0.35">
      <c r="A32" s="235" t="s">
        <v>15</v>
      </c>
      <c r="B32" s="236"/>
      <c r="C32" s="236"/>
      <c r="D32" s="236"/>
      <c r="E32" s="236"/>
      <c r="H32" s="235" t="s">
        <v>15</v>
      </c>
      <c r="I32" s="236"/>
      <c r="J32" s="236"/>
      <c r="K32" s="236"/>
      <c r="L32" s="236"/>
    </row>
    <row r="33" spans="1:12" ht="29" x14ac:dyDescent="0.35">
      <c r="A33" s="5" t="s">
        <v>64</v>
      </c>
      <c r="B33" s="6">
        <v>600</v>
      </c>
      <c r="C33" s="7" t="s">
        <v>65</v>
      </c>
      <c r="D33" s="6">
        <v>1800</v>
      </c>
      <c r="E33" s="5"/>
      <c r="H33" s="5" t="s">
        <v>86</v>
      </c>
      <c r="I33" s="237" t="s">
        <v>81</v>
      </c>
      <c r="J33" s="238"/>
      <c r="K33" s="239"/>
      <c r="L33" s="5" t="s">
        <v>82</v>
      </c>
    </row>
    <row r="34" spans="1:12" ht="49.5" customHeight="1" x14ac:dyDescent="0.35">
      <c r="A34" s="5" t="s">
        <v>66</v>
      </c>
      <c r="B34" s="6">
        <v>600</v>
      </c>
      <c r="C34" s="7" t="s">
        <v>46</v>
      </c>
      <c r="D34" s="6">
        <v>3000</v>
      </c>
      <c r="E34" s="5" t="s">
        <v>70</v>
      </c>
      <c r="H34" s="240" t="s">
        <v>16</v>
      </c>
      <c r="I34" s="241"/>
      <c r="J34" s="241"/>
      <c r="K34" s="241"/>
      <c r="L34" s="242"/>
    </row>
    <row r="35" spans="1:12" ht="105" customHeight="1" x14ac:dyDescent="0.35">
      <c r="A35" s="5" t="s">
        <v>67</v>
      </c>
      <c r="B35" s="6">
        <v>600</v>
      </c>
      <c r="C35" s="7" t="s">
        <v>68</v>
      </c>
      <c r="D35" s="6">
        <v>7200</v>
      </c>
      <c r="E35" s="5" t="s">
        <v>69</v>
      </c>
      <c r="H35" s="5" t="s">
        <v>83</v>
      </c>
      <c r="I35" s="6"/>
      <c r="J35" s="7"/>
      <c r="K35" s="6"/>
      <c r="L35" s="5"/>
    </row>
    <row r="36" spans="1:12" ht="105" customHeight="1" x14ac:dyDescent="0.35">
      <c r="A36" s="17" t="s">
        <v>71</v>
      </c>
      <c r="B36" s="6">
        <v>2000</v>
      </c>
      <c r="C36" s="7" t="s">
        <v>72</v>
      </c>
      <c r="D36" s="18">
        <v>2000</v>
      </c>
      <c r="E36" s="17" t="s">
        <v>73</v>
      </c>
      <c r="H36" s="5" t="s">
        <v>85</v>
      </c>
      <c r="I36" s="6">
        <v>0</v>
      </c>
      <c r="J36" s="7">
        <v>14</v>
      </c>
      <c r="K36" s="6">
        <v>0</v>
      </c>
      <c r="L36" s="5"/>
    </row>
    <row r="37" spans="1:12" ht="29" x14ac:dyDescent="0.35">
      <c r="A37" s="11" t="s">
        <v>7</v>
      </c>
      <c r="B37" s="3"/>
      <c r="C37" s="3"/>
      <c r="D37" s="12">
        <f>SUM(D30:D36)</f>
        <v>14000</v>
      </c>
      <c r="E37" s="3"/>
      <c r="H37" s="5" t="s">
        <v>87</v>
      </c>
      <c r="I37" s="6"/>
      <c r="J37" s="7"/>
      <c r="K37" s="6"/>
      <c r="L37" s="5"/>
    </row>
    <row r="38" spans="1:12" x14ac:dyDescent="0.35">
      <c r="A38" s="1"/>
      <c r="H38" s="240" t="s">
        <v>92</v>
      </c>
      <c r="I38" s="241"/>
      <c r="J38" s="241"/>
      <c r="K38" s="241"/>
      <c r="L38" s="242"/>
    </row>
    <row r="39" spans="1:12" x14ac:dyDescent="0.35">
      <c r="A39" s="15"/>
      <c r="B39" s="15"/>
      <c r="C39" s="15"/>
      <c r="D39" s="15"/>
      <c r="E39" s="15"/>
      <c r="H39" s="17" t="s">
        <v>93</v>
      </c>
      <c r="I39" s="6"/>
      <c r="J39" s="7">
        <v>5</v>
      </c>
      <c r="K39" s="6"/>
      <c r="L39" s="5"/>
    </row>
    <row r="40" spans="1:12" x14ac:dyDescent="0.35">
      <c r="H40" s="17" t="s">
        <v>90</v>
      </c>
      <c r="I40" s="6"/>
      <c r="J40" s="7"/>
      <c r="K40" s="6"/>
      <c r="L40" s="5"/>
    </row>
    <row r="41" spans="1:12" x14ac:dyDescent="0.35">
      <c r="H41" s="17" t="s">
        <v>91</v>
      </c>
      <c r="I41" s="6"/>
      <c r="J41" s="7"/>
      <c r="K41" s="6"/>
      <c r="L41" s="5"/>
    </row>
    <row r="42" spans="1:12" x14ac:dyDescent="0.35">
      <c r="H42" s="11" t="s">
        <v>7</v>
      </c>
      <c r="I42" s="3"/>
      <c r="J42" s="3"/>
      <c r="K42" s="12">
        <f>SUM(K30:K39)</f>
        <v>0</v>
      </c>
      <c r="L42" s="3"/>
    </row>
    <row r="43" spans="1:12" x14ac:dyDescent="0.35">
      <c r="H43" s="234"/>
      <c r="I43" s="234"/>
      <c r="J43" s="234"/>
      <c r="K43" s="234"/>
      <c r="L43" s="234"/>
    </row>
    <row r="47" spans="1:12" x14ac:dyDescent="0.35">
      <c r="H47" s="234"/>
      <c r="I47" s="234"/>
      <c r="J47" s="234"/>
      <c r="K47" s="234"/>
      <c r="L47" s="234"/>
    </row>
  </sheetData>
  <mergeCells count="37">
    <mergeCell ref="H3:L3"/>
    <mergeCell ref="I4:L4"/>
    <mergeCell ref="I5:L5"/>
    <mergeCell ref="I7:L7"/>
    <mergeCell ref="H10:L10"/>
    <mergeCell ref="I6:L6"/>
    <mergeCell ref="A25:E25"/>
    <mergeCell ref="B26:E26"/>
    <mergeCell ref="O10:S10"/>
    <mergeCell ref="O20:S20"/>
    <mergeCell ref="O3:S3"/>
    <mergeCell ref="P4:S4"/>
    <mergeCell ref="P5:S5"/>
    <mergeCell ref="P6:S6"/>
    <mergeCell ref="P7:S7"/>
    <mergeCell ref="O15:S15"/>
    <mergeCell ref="B6:E6"/>
    <mergeCell ref="A3:E3"/>
    <mergeCell ref="B4:E4"/>
    <mergeCell ref="B5:E5"/>
    <mergeCell ref="B7:E7"/>
    <mergeCell ref="H15:L15"/>
    <mergeCell ref="H47:L47"/>
    <mergeCell ref="B27:E27"/>
    <mergeCell ref="B28:E28"/>
    <mergeCell ref="B29:E29"/>
    <mergeCell ref="A32:E32"/>
    <mergeCell ref="H43:L43"/>
    <mergeCell ref="H32:L32"/>
    <mergeCell ref="I33:K33"/>
    <mergeCell ref="H34:L34"/>
    <mergeCell ref="H38:L38"/>
    <mergeCell ref="H25:L25"/>
    <mergeCell ref="I26:L26"/>
    <mergeCell ref="I27:L27"/>
    <mergeCell ref="I28:L28"/>
    <mergeCell ref="I29:L29"/>
  </mergeCells>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9</vt:i4>
      </vt:variant>
    </vt:vector>
  </HeadingPairs>
  <TitlesOfParts>
    <vt:vector size="13" baseType="lpstr">
      <vt:lpstr>1. Enjeux capitalisation</vt:lpstr>
      <vt:lpstr>2. Budget capitalisation</vt:lpstr>
      <vt:lpstr>3. Ne pas toucher - paramètres</vt:lpstr>
      <vt:lpstr>Exemples</vt:lpstr>
      <vt:lpstr>budget</vt:lpstr>
      <vt:lpstr>Cout_atelier_reunion_S_E</vt:lpstr>
      <vt:lpstr>cout_CT_local</vt:lpstr>
      <vt:lpstr>cout_jour_ETP</vt:lpstr>
      <vt:lpstr>cout_mensuel_ETP_international</vt:lpstr>
      <vt:lpstr>cout_mensuel_ETP_local</vt:lpstr>
      <vt:lpstr>Cout_mission_coordination_suivi</vt:lpstr>
      <vt:lpstr>cout_presta</vt:lpstr>
      <vt:lpstr>duree</vt:lpstr>
    </vt:vector>
  </TitlesOfParts>
  <Company>Expertise France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Emmanuelle MAISONNAVE</dc:creator>
  <cp:lastModifiedBy>Abdoulaye THIAM</cp:lastModifiedBy>
  <dcterms:created xsi:type="dcterms:W3CDTF">2022-10-07T14:36:29Z</dcterms:created>
  <dcterms:modified xsi:type="dcterms:W3CDTF">2024-12-23T14:40:51Z</dcterms:modified>
</cp:coreProperties>
</file>